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3-DA\DPCA\2016 GPP\Report\"/>
    </mc:Choice>
  </mc:AlternateContent>
  <bookViews>
    <workbookView xWindow="0" yWindow="0" windowWidth="19200" windowHeight="6660"/>
  </bookViews>
  <sheets>
    <sheet name="Tally Sheet" sheetId="1" r:id="rId1"/>
    <sheet name="Region-Summary" sheetId="2" r:id="rId2"/>
    <sheet name="Country-Summary" sheetId="3" r:id="rId3"/>
    <sheet name="Country-Uncommitted" sheetId="4" r:id="rId4"/>
    <sheet name="Country-Bernie" sheetId="5" r:id="rId5"/>
    <sheet name="Country-Martin" sheetId="6" r:id="rId6"/>
    <sheet name="Country-Rocky" sheetId="7" r:id="rId7"/>
    <sheet name="Country-Hillary" sheetId="8" r:id="rId8"/>
    <sheet name="Region-Bernie" sheetId="9" r:id="rId9"/>
    <sheet name="Region-Hillary" sheetId="10" r:id="rId10"/>
    <sheet name="Region-Martin" sheetId="11" r:id="rId11"/>
    <sheet name="Region-Rocky" sheetId="12" r:id="rId12"/>
    <sheet name="Region-Uncommitted" sheetId="13" r:id="rId13"/>
    <sheet name="Sheet2" sheetId="14" r:id="rId14"/>
    <sheet name="Region Mapping" sheetId="15" r:id="rId15"/>
  </sheets>
  <definedNames>
    <definedName name="_xlnm._FilterDatabase" localSheetId="14" hidden="1">'Region Mapping'!$B$1:$C$54</definedName>
    <definedName name="_xlnm._FilterDatabase" localSheetId="0" hidden="1">'Tally Sheet'!$A$1:$Z$324</definedName>
  </definedNames>
  <calcPr calcId="152511"/>
  <pivotCaches>
    <pivotCache cacheId="4" r:id="rId16"/>
  </pivotCaches>
</workbook>
</file>

<file path=xl/calcChain.xml><?xml version="1.0" encoding="utf-8"?>
<calcChain xmlns="http://schemas.openxmlformats.org/spreadsheetml/2006/main">
  <c r="F59" i="3" l="1"/>
  <c r="E59" i="3"/>
  <c r="D59" i="3"/>
  <c r="C59" i="3"/>
  <c r="B59" i="3"/>
  <c r="A59" i="3"/>
  <c r="F58" i="3"/>
  <c r="E58" i="3"/>
  <c r="D58" i="3"/>
  <c r="C58" i="3"/>
  <c r="B58" i="3"/>
  <c r="A58" i="3"/>
  <c r="F57" i="3"/>
  <c r="E57" i="3"/>
  <c r="D57" i="3"/>
  <c r="C57" i="3"/>
  <c r="B57" i="3"/>
  <c r="G57" i="3" s="1"/>
  <c r="A57" i="3"/>
  <c r="F56" i="3"/>
  <c r="E56" i="3"/>
  <c r="D56" i="3"/>
  <c r="C56" i="3"/>
  <c r="B56" i="3"/>
  <c r="G56" i="3" s="1"/>
  <c r="A56" i="3"/>
  <c r="F55" i="3"/>
  <c r="E55" i="3"/>
  <c r="D55" i="3"/>
  <c r="C55" i="3"/>
  <c r="B55" i="3"/>
  <c r="A55" i="3"/>
  <c r="F54" i="3"/>
  <c r="E54" i="3"/>
  <c r="D54" i="3"/>
  <c r="C54" i="3"/>
  <c r="B54" i="3"/>
  <c r="A54" i="3"/>
  <c r="F53" i="3"/>
  <c r="E53" i="3"/>
  <c r="D53" i="3"/>
  <c r="C53" i="3"/>
  <c r="B53" i="3"/>
  <c r="G53" i="3" s="1"/>
  <c r="A53" i="3"/>
  <c r="F52" i="3"/>
  <c r="E52" i="3"/>
  <c r="D52" i="3"/>
  <c r="C52" i="3"/>
  <c r="B52" i="3"/>
  <c r="G52" i="3" s="1"/>
  <c r="A52" i="3"/>
  <c r="F51" i="3"/>
  <c r="E51" i="3"/>
  <c r="D51" i="3"/>
  <c r="C51" i="3"/>
  <c r="B51" i="3"/>
  <c r="A51" i="3"/>
  <c r="F50" i="3"/>
  <c r="E50" i="3"/>
  <c r="D50" i="3"/>
  <c r="C50" i="3"/>
  <c r="B50" i="3"/>
  <c r="A50" i="3"/>
  <c r="F49" i="3"/>
  <c r="E49" i="3"/>
  <c r="D49" i="3"/>
  <c r="C49" i="3"/>
  <c r="B49" i="3"/>
  <c r="G49" i="3" s="1"/>
  <c r="A49" i="3"/>
  <c r="F48" i="3"/>
  <c r="E48" i="3"/>
  <c r="D48" i="3"/>
  <c r="C48" i="3"/>
  <c r="B48" i="3"/>
  <c r="G48" i="3" s="1"/>
  <c r="A48" i="3"/>
  <c r="F47" i="3"/>
  <c r="E47" i="3"/>
  <c r="D47" i="3"/>
  <c r="C47" i="3"/>
  <c r="B47" i="3"/>
  <c r="A47" i="3"/>
  <c r="F46" i="3"/>
  <c r="E46" i="3"/>
  <c r="D46" i="3"/>
  <c r="C46" i="3"/>
  <c r="B46" i="3"/>
  <c r="A46" i="3"/>
  <c r="F45" i="3"/>
  <c r="E45" i="3"/>
  <c r="D45" i="3"/>
  <c r="C45" i="3"/>
  <c r="B45" i="3"/>
  <c r="G45" i="3" s="1"/>
  <c r="A45" i="3"/>
  <c r="F44" i="3"/>
  <c r="E44" i="3"/>
  <c r="D44" i="3"/>
  <c r="C44" i="3"/>
  <c r="B44" i="3"/>
  <c r="G44" i="3" s="1"/>
  <c r="A44" i="3"/>
  <c r="F43" i="3"/>
  <c r="E43" i="3"/>
  <c r="D43" i="3"/>
  <c r="C43" i="3"/>
  <c r="B43" i="3"/>
  <c r="A43" i="3"/>
  <c r="F42" i="3"/>
  <c r="E42" i="3"/>
  <c r="D42" i="3"/>
  <c r="C42" i="3"/>
  <c r="B42" i="3"/>
  <c r="A42" i="3"/>
  <c r="F41" i="3"/>
  <c r="E41" i="3"/>
  <c r="D41" i="3"/>
  <c r="C41" i="3"/>
  <c r="B41" i="3"/>
  <c r="G41" i="3" s="1"/>
  <c r="A41" i="3"/>
  <c r="F40" i="3"/>
  <c r="E40" i="3"/>
  <c r="D40" i="3"/>
  <c r="C40" i="3"/>
  <c r="B40" i="3"/>
  <c r="G40" i="3" s="1"/>
  <c r="A40" i="3"/>
  <c r="F39" i="3"/>
  <c r="E39" i="3"/>
  <c r="D39" i="3"/>
  <c r="C39" i="3"/>
  <c r="B39" i="3"/>
  <c r="A39" i="3"/>
  <c r="F38" i="3"/>
  <c r="E38" i="3"/>
  <c r="D38" i="3"/>
  <c r="C38" i="3"/>
  <c r="B38" i="3"/>
  <c r="A38" i="3"/>
  <c r="F37" i="3"/>
  <c r="E37" i="3"/>
  <c r="D37" i="3"/>
  <c r="C37" i="3"/>
  <c r="B37" i="3"/>
  <c r="G37" i="3" s="1"/>
  <c r="A37" i="3"/>
  <c r="F36" i="3"/>
  <c r="E36" i="3"/>
  <c r="D36" i="3"/>
  <c r="C36" i="3"/>
  <c r="B36" i="3"/>
  <c r="G36" i="3" s="1"/>
  <c r="A36" i="3"/>
  <c r="F35" i="3"/>
  <c r="E35" i="3"/>
  <c r="D35" i="3"/>
  <c r="C35" i="3"/>
  <c r="B35" i="3"/>
  <c r="A35" i="3"/>
  <c r="F34" i="3"/>
  <c r="E34" i="3"/>
  <c r="D34" i="3"/>
  <c r="C34" i="3"/>
  <c r="B34" i="3"/>
  <c r="A34" i="3"/>
  <c r="F33" i="3"/>
  <c r="E33" i="3"/>
  <c r="D33" i="3"/>
  <c r="C33" i="3"/>
  <c r="B33" i="3"/>
  <c r="G33" i="3" s="1"/>
  <c r="A33" i="3"/>
  <c r="F32" i="3"/>
  <c r="E32" i="3"/>
  <c r="D32" i="3"/>
  <c r="C32" i="3"/>
  <c r="B32" i="3"/>
  <c r="G32" i="3" s="1"/>
  <c r="A32" i="3"/>
  <c r="F31" i="3"/>
  <c r="E31" i="3"/>
  <c r="D31" i="3"/>
  <c r="C31" i="3"/>
  <c r="B31" i="3"/>
  <c r="A31" i="3"/>
  <c r="F30" i="3"/>
  <c r="E30" i="3"/>
  <c r="D30" i="3"/>
  <c r="C30" i="3"/>
  <c r="B30" i="3"/>
  <c r="A30" i="3"/>
  <c r="F29" i="3"/>
  <c r="E29" i="3"/>
  <c r="D29" i="3"/>
  <c r="C29" i="3"/>
  <c r="B29" i="3"/>
  <c r="G29" i="3" s="1"/>
  <c r="A29" i="3"/>
  <c r="F28" i="3"/>
  <c r="E28" i="3"/>
  <c r="D28" i="3"/>
  <c r="C28" i="3"/>
  <c r="B28" i="3"/>
  <c r="G28" i="3" s="1"/>
  <c r="A28" i="3"/>
  <c r="F27" i="3"/>
  <c r="E27" i="3"/>
  <c r="D27" i="3"/>
  <c r="C27" i="3"/>
  <c r="B27" i="3"/>
  <c r="A27" i="3"/>
  <c r="F26" i="3"/>
  <c r="E26" i="3"/>
  <c r="D26" i="3"/>
  <c r="C26" i="3"/>
  <c r="B26" i="3"/>
  <c r="A26" i="3"/>
  <c r="F25" i="3"/>
  <c r="E25" i="3"/>
  <c r="D25" i="3"/>
  <c r="C25" i="3"/>
  <c r="B25" i="3"/>
  <c r="G25" i="3" s="1"/>
  <c r="A25" i="3"/>
  <c r="F24" i="3"/>
  <c r="E24" i="3"/>
  <c r="D24" i="3"/>
  <c r="C24" i="3"/>
  <c r="B24" i="3"/>
  <c r="G24" i="3" s="1"/>
  <c r="A24" i="3"/>
  <c r="F23" i="3"/>
  <c r="E23" i="3"/>
  <c r="D23" i="3"/>
  <c r="C23" i="3"/>
  <c r="B23" i="3"/>
  <c r="A23" i="3"/>
  <c r="F22" i="3"/>
  <c r="E22" i="3"/>
  <c r="D22" i="3"/>
  <c r="C22" i="3"/>
  <c r="B22" i="3"/>
  <c r="A22" i="3"/>
  <c r="F21" i="3"/>
  <c r="E21" i="3"/>
  <c r="D21" i="3"/>
  <c r="C21" i="3"/>
  <c r="B21" i="3"/>
  <c r="G21" i="3" s="1"/>
  <c r="A21" i="3"/>
  <c r="F20" i="3"/>
  <c r="E20" i="3"/>
  <c r="D20" i="3"/>
  <c r="C20" i="3"/>
  <c r="B20" i="3"/>
  <c r="G20" i="3" s="1"/>
  <c r="A20" i="3"/>
  <c r="F19" i="3"/>
  <c r="E19" i="3"/>
  <c r="D19" i="3"/>
  <c r="C19" i="3"/>
  <c r="B19" i="3"/>
  <c r="A19" i="3"/>
  <c r="F18" i="3"/>
  <c r="E18" i="3"/>
  <c r="D18" i="3"/>
  <c r="C18" i="3"/>
  <c r="B18" i="3"/>
  <c r="A18" i="3"/>
  <c r="F17" i="3"/>
  <c r="E17" i="3"/>
  <c r="D17" i="3"/>
  <c r="C17" i="3"/>
  <c r="B17" i="3"/>
  <c r="G17" i="3" s="1"/>
  <c r="A17" i="3"/>
  <c r="F16" i="3"/>
  <c r="E16" i="3"/>
  <c r="D16" i="3"/>
  <c r="C16" i="3"/>
  <c r="B16" i="3"/>
  <c r="G16" i="3" s="1"/>
  <c r="A16" i="3"/>
  <c r="F15" i="3"/>
  <c r="E15" i="3"/>
  <c r="D15" i="3"/>
  <c r="C15" i="3"/>
  <c r="B15" i="3"/>
  <c r="A15" i="3"/>
  <c r="F14" i="3"/>
  <c r="E14" i="3"/>
  <c r="D14" i="3"/>
  <c r="C14" i="3"/>
  <c r="B14" i="3"/>
  <c r="A14" i="3"/>
  <c r="F13" i="3"/>
  <c r="E13" i="3"/>
  <c r="D13" i="3"/>
  <c r="C13" i="3"/>
  <c r="B13" i="3"/>
  <c r="G13" i="3" s="1"/>
  <c r="A13" i="3"/>
  <c r="F12" i="3"/>
  <c r="E12" i="3"/>
  <c r="D12" i="3"/>
  <c r="C12" i="3"/>
  <c r="B12" i="3"/>
  <c r="G12" i="3" s="1"/>
  <c r="A12" i="3"/>
  <c r="F11" i="3"/>
  <c r="E11" i="3"/>
  <c r="D11" i="3"/>
  <c r="C11" i="3"/>
  <c r="B11" i="3"/>
  <c r="A11" i="3"/>
  <c r="F10" i="3"/>
  <c r="E10" i="3"/>
  <c r="D10" i="3"/>
  <c r="C10" i="3"/>
  <c r="B10" i="3"/>
  <c r="A10" i="3"/>
  <c r="F9" i="3"/>
  <c r="E9" i="3"/>
  <c r="D9" i="3"/>
  <c r="C9" i="3"/>
  <c r="B9" i="3"/>
  <c r="G9" i="3" s="1"/>
  <c r="A9" i="3"/>
  <c r="F8" i="3"/>
  <c r="E8" i="3"/>
  <c r="D8" i="3"/>
  <c r="C8" i="3"/>
  <c r="B8" i="3"/>
  <c r="G8" i="3" s="1"/>
  <c r="A8" i="3"/>
  <c r="F7" i="3"/>
  <c r="E7" i="3"/>
  <c r="D7" i="3"/>
  <c r="C7" i="3"/>
  <c r="B7" i="3"/>
  <c r="A7" i="3"/>
  <c r="F6" i="3"/>
  <c r="E6" i="3"/>
  <c r="D6" i="3"/>
  <c r="C6" i="3"/>
  <c r="B6" i="3"/>
  <c r="A6" i="3"/>
  <c r="F5" i="3"/>
  <c r="E5" i="3"/>
  <c r="D5" i="3"/>
  <c r="C5" i="3"/>
  <c r="B5" i="3"/>
  <c r="G5" i="3" s="1"/>
  <c r="A5" i="3"/>
  <c r="F4" i="3"/>
  <c r="F61" i="3" s="1"/>
  <c r="E4" i="3"/>
  <c r="D4" i="3"/>
  <c r="C4" i="3"/>
  <c r="B4" i="3"/>
  <c r="A4" i="3"/>
  <c r="F6" i="2"/>
  <c r="E6" i="2"/>
  <c r="D6" i="2"/>
  <c r="C6" i="2"/>
  <c r="B6" i="2"/>
  <c r="G6" i="2" s="1"/>
  <c r="A6" i="2"/>
  <c r="F5" i="2"/>
  <c r="F8" i="2" s="1"/>
  <c r="E5" i="2"/>
  <c r="D5" i="2"/>
  <c r="C5" i="2"/>
  <c r="B5" i="2"/>
  <c r="A5" i="2"/>
  <c r="F4" i="2"/>
  <c r="E4" i="2"/>
  <c r="E8" i="2" s="1"/>
  <c r="D4" i="2"/>
  <c r="D8" i="2" s="1"/>
  <c r="C4" i="2"/>
  <c r="C8" i="2" s="1"/>
  <c r="B4" i="2"/>
  <c r="A4" i="2"/>
  <c r="M324" i="1"/>
  <c r="M323" i="1"/>
  <c r="M322" i="1"/>
  <c r="M321" i="1"/>
  <c r="M320" i="1"/>
  <c r="M319" i="1"/>
  <c r="K318" i="1"/>
  <c r="M318" i="1" s="1"/>
  <c r="H318" i="1"/>
  <c r="N317" i="1"/>
  <c r="M317" i="1"/>
  <c r="M316" i="1"/>
  <c r="M315" i="1"/>
  <c r="M314" i="1"/>
  <c r="M313" i="1"/>
  <c r="M312" i="1"/>
  <c r="M311" i="1"/>
  <c r="M310" i="1"/>
  <c r="M309" i="1"/>
  <c r="K308" i="1"/>
  <c r="H308" i="1"/>
  <c r="M308" i="1" s="1"/>
  <c r="M307" i="1"/>
  <c r="M306" i="1"/>
  <c r="M305" i="1"/>
  <c r="M304" i="1"/>
  <c r="M303" i="1"/>
  <c r="M302" i="1"/>
  <c r="M301" i="1"/>
  <c r="M300" i="1"/>
  <c r="M299" i="1"/>
  <c r="M298" i="1"/>
  <c r="M297" i="1"/>
  <c r="K297" i="1"/>
  <c r="H297" i="1"/>
  <c r="M296" i="1"/>
  <c r="M295" i="1"/>
  <c r="M294" i="1"/>
  <c r="K293" i="1"/>
  <c r="M293" i="1" s="1"/>
  <c r="H293" i="1"/>
  <c r="M292" i="1"/>
  <c r="M291" i="1"/>
  <c r="K290" i="1"/>
  <c r="H290" i="1"/>
  <c r="M290" i="1" s="1"/>
  <c r="M289" i="1"/>
  <c r="M288" i="1"/>
  <c r="M287" i="1"/>
  <c r="M286" i="1"/>
  <c r="M285" i="1"/>
  <c r="M284" i="1"/>
  <c r="M283" i="1"/>
  <c r="M282" i="1"/>
  <c r="M281" i="1"/>
  <c r="M280" i="1"/>
  <c r="M279" i="1"/>
  <c r="K279" i="1"/>
  <c r="H279" i="1"/>
  <c r="M278" i="1"/>
  <c r="M277" i="1"/>
  <c r="M276" i="1"/>
  <c r="K275" i="1"/>
  <c r="M275" i="1" s="1"/>
  <c r="H275" i="1"/>
  <c r="M274" i="1"/>
  <c r="M273" i="1"/>
  <c r="M272" i="1"/>
  <c r="M271" i="1"/>
  <c r="K270" i="1"/>
  <c r="H270" i="1"/>
  <c r="M270" i="1" s="1"/>
  <c r="M269" i="1"/>
  <c r="M268" i="1"/>
  <c r="M267" i="1"/>
  <c r="M266" i="1"/>
  <c r="M265" i="1"/>
  <c r="M264" i="1"/>
  <c r="M263" i="1"/>
  <c r="M262" i="1"/>
  <c r="M261" i="1"/>
  <c r="K261" i="1"/>
  <c r="H261" i="1"/>
  <c r="M260" i="1"/>
  <c r="M259" i="1"/>
  <c r="M258" i="1"/>
  <c r="M257" i="1"/>
  <c r="M256" i="1"/>
  <c r="M255" i="1"/>
  <c r="M254" i="1"/>
  <c r="K253" i="1"/>
  <c r="H253" i="1"/>
  <c r="M253" i="1" s="1"/>
  <c r="M252" i="1"/>
  <c r="M251" i="1"/>
  <c r="M250" i="1"/>
  <c r="K250" i="1"/>
  <c r="H250" i="1"/>
  <c r="M249" i="1"/>
  <c r="M248" i="1"/>
  <c r="M247" i="1"/>
  <c r="K247" i="1"/>
  <c r="H247" i="1"/>
  <c r="M246" i="1"/>
  <c r="M245" i="1"/>
  <c r="M244" i="1"/>
  <c r="K243" i="1"/>
  <c r="H243" i="1"/>
  <c r="M243" i="1" s="1"/>
  <c r="M242" i="1"/>
  <c r="M241" i="1"/>
  <c r="M240" i="1"/>
  <c r="M239" i="1"/>
  <c r="K239" i="1"/>
  <c r="H239" i="1"/>
  <c r="M238" i="1"/>
  <c r="M237" i="1"/>
  <c r="M236" i="1"/>
  <c r="M235" i="1"/>
  <c r="M234" i="1"/>
  <c r="K234" i="1"/>
  <c r="H234" i="1"/>
  <c r="M233" i="1"/>
  <c r="M232" i="1"/>
  <c r="M231" i="1"/>
  <c r="K230" i="1"/>
  <c r="H230" i="1"/>
  <c r="M230" i="1" s="1"/>
  <c r="M229" i="1"/>
  <c r="M228" i="1"/>
  <c r="M227" i="1"/>
  <c r="K226" i="1"/>
  <c r="H226" i="1"/>
  <c r="M226" i="1" s="1"/>
  <c r="M225" i="1"/>
  <c r="M224" i="1"/>
  <c r="M223" i="1"/>
  <c r="K222" i="1"/>
  <c r="H222" i="1"/>
  <c r="M222" i="1" s="1"/>
  <c r="M221" i="1"/>
  <c r="M220" i="1"/>
  <c r="M219" i="1"/>
  <c r="M218" i="1"/>
  <c r="M217" i="1"/>
  <c r="K217" i="1"/>
  <c r="H217" i="1"/>
  <c r="M216" i="1"/>
  <c r="M215" i="1"/>
  <c r="K214" i="1"/>
  <c r="H214" i="1"/>
  <c r="M214" i="1" s="1"/>
  <c r="M213" i="1"/>
  <c r="M212" i="1"/>
  <c r="M211" i="1"/>
  <c r="M210" i="1"/>
  <c r="M209" i="1"/>
  <c r="M208" i="1"/>
  <c r="K207" i="1"/>
  <c r="M207" i="1" s="1"/>
  <c r="H207" i="1"/>
  <c r="M206" i="1"/>
  <c r="M205" i="1"/>
  <c r="M204" i="1"/>
  <c r="M203" i="1"/>
  <c r="K202" i="1"/>
  <c r="H202" i="1"/>
  <c r="M202" i="1" s="1"/>
  <c r="M201" i="1"/>
  <c r="M200" i="1"/>
  <c r="M199" i="1"/>
  <c r="M198" i="1"/>
  <c r="M197" i="1"/>
  <c r="M196" i="1"/>
  <c r="M195" i="1"/>
  <c r="M194" i="1"/>
  <c r="M193" i="1"/>
  <c r="K193" i="1"/>
  <c r="H193" i="1"/>
  <c r="M192" i="1"/>
  <c r="M191" i="1"/>
  <c r="M190" i="1"/>
  <c r="M189" i="1"/>
  <c r="M188" i="1"/>
  <c r="K188" i="1"/>
  <c r="H188" i="1"/>
  <c r="M187" i="1"/>
  <c r="M186" i="1"/>
  <c r="M185" i="1"/>
  <c r="K185" i="1"/>
  <c r="H185" i="1"/>
  <c r="M184" i="1"/>
  <c r="M183" i="1"/>
  <c r="M182" i="1"/>
  <c r="M181" i="1"/>
  <c r="M180" i="1"/>
  <c r="M179" i="1"/>
  <c r="M178" i="1"/>
  <c r="M177" i="1"/>
  <c r="M176" i="1"/>
  <c r="K176" i="1"/>
  <c r="H176" i="1"/>
  <c r="M175" i="1"/>
  <c r="M174" i="1"/>
  <c r="M173" i="1"/>
  <c r="M172" i="1"/>
  <c r="M171" i="1"/>
  <c r="M170" i="1"/>
  <c r="M169" i="1"/>
  <c r="K169" i="1"/>
  <c r="H169" i="1"/>
  <c r="M168" i="1"/>
  <c r="M167" i="1"/>
  <c r="K166" i="1"/>
  <c r="H166" i="1"/>
  <c r="M166" i="1" s="1"/>
  <c r="M165" i="1"/>
  <c r="M164" i="1"/>
  <c r="M163" i="1"/>
  <c r="M162" i="1"/>
  <c r="M161" i="1"/>
  <c r="K161" i="1"/>
  <c r="H161" i="1"/>
  <c r="M160" i="1"/>
  <c r="M159" i="1"/>
  <c r="K158" i="1"/>
  <c r="H158" i="1"/>
  <c r="M158" i="1" s="1"/>
  <c r="M157" i="1"/>
  <c r="M156" i="1"/>
  <c r="M155" i="1"/>
  <c r="M154" i="1"/>
  <c r="M153" i="1"/>
  <c r="M152" i="1"/>
  <c r="K151" i="1"/>
  <c r="H151" i="1"/>
  <c r="M151" i="1" s="1"/>
  <c r="M150" i="1"/>
  <c r="M149" i="1"/>
  <c r="M148" i="1"/>
  <c r="M147" i="1"/>
  <c r="M146" i="1"/>
  <c r="K145" i="1"/>
  <c r="H145" i="1"/>
  <c r="M145" i="1" s="1"/>
  <c r="M144" i="1"/>
  <c r="M143" i="1"/>
  <c r="M142" i="1"/>
  <c r="M141" i="1"/>
  <c r="K140" i="1"/>
  <c r="H140" i="1"/>
  <c r="M140" i="1" s="1"/>
  <c r="M139" i="1"/>
  <c r="M138" i="1"/>
  <c r="M137" i="1"/>
  <c r="M136" i="1"/>
  <c r="K136" i="1"/>
  <c r="H136" i="1"/>
  <c r="M135" i="1"/>
  <c r="M134" i="1"/>
  <c r="M133" i="1"/>
  <c r="K132" i="1"/>
  <c r="H132" i="1"/>
  <c r="M132" i="1" s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K115" i="1"/>
  <c r="H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K102" i="1"/>
  <c r="H102" i="1"/>
  <c r="K101" i="1"/>
  <c r="H101" i="1"/>
  <c r="M101" i="1" s="1"/>
  <c r="M100" i="1"/>
  <c r="K99" i="1"/>
  <c r="M99" i="1" s="1"/>
  <c r="H99" i="1"/>
  <c r="M98" i="1"/>
  <c r="M97" i="1"/>
  <c r="K96" i="1"/>
  <c r="H96" i="1"/>
  <c r="M96" i="1" s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K79" i="1"/>
  <c r="H79" i="1"/>
  <c r="M78" i="1"/>
  <c r="M77" i="1"/>
  <c r="M76" i="1"/>
  <c r="M75" i="1"/>
  <c r="K75" i="1"/>
  <c r="H75" i="1"/>
  <c r="M74" i="1"/>
  <c r="M73" i="1"/>
  <c r="M72" i="1"/>
  <c r="M71" i="1"/>
  <c r="K70" i="1"/>
  <c r="H70" i="1"/>
  <c r="M70" i="1" s="1"/>
  <c r="M69" i="1"/>
  <c r="M68" i="1"/>
  <c r="M67" i="1"/>
  <c r="M66" i="1"/>
  <c r="M65" i="1"/>
  <c r="M64" i="1"/>
  <c r="M63" i="1"/>
  <c r="K62" i="1"/>
  <c r="H62" i="1"/>
  <c r="M62" i="1" s="1"/>
  <c r="M61" i="1"/>
  <c r="M60" i="1"/>
  <c r="K59" i="1"/>
  <c r="H59" i="1"/>
  <c r="M59" i="1" s="1"/>
  <c r="M58" i="1"/>
  <c r="M57" i="1"/>
  <c r="M56" i="1"/>
  <c r="M55" i="1"/>
  <c r="K55" i="1"/>
  <c r="H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K36" i="1"/>
  <c r="H36" i="1"/>
  <c r="M35" i="1"/>
  <c r="M34" i="1"/>
  <c r="K33" i="1"/>
  <c r="H33" i="1"/>
  <c r="M33" i="1" s="1"/>
  <c r="M32" i="1"/>
  <c r="M31" i="1"/>
  <c r="M30" i="1"/>
  <c r="K30" i="1"/>
  <c r="H30" i="1"/>
  <c r="M29" i="1"/>
  <c r="M28" i="1"/>
  <c r="M27" i="1"/>
  <c r="M26" i="1"/>
  <c r="M25" i="1"/>
  <c r="M24" i="1"/>
  <c r="K24" i="1"/>
  <c r="H24" i="1"/>
  <c r="M23" i="1"/>
  <c r="M22" i="1"/>
  <c r="M21" i="1"/>
  <c r="M20" i="1"/>
  <c r="K19" i="1"/>
  <c r="M19" i="1" s="1"/>
  <c r="H19" i="1"/>
  <c r="M18" i="1"/>
  <c r="M17" i="1"/>
  <c r="M16" i="1"/>
  <c r="M15" i="1"/>
  <c r="M14" i="1"/>
  <c r="M13" i="1"/>
  <c r="M12" i="1"/>
  <c r="K12" i="1"/>
  <c r="H12" i="1"/>
  <c r="M11" i="1"/>
  <c r="K10" i="1"/>
  <c r="H10" i="1"/>
  <c r="M10" i="1" s="1"/>
  <c r="M9" i="1"/>
  <c r="M8" i="1"/>
  <c r="M7" i="1"/>
  <c r="K7" i="1"/>
  <c r="H7" i="1"/>
  <c r="M6" i="1"/>
  <c r="M5" i="1"/>
  <c r="K5" i="1"/>
  <c r="H5" i="1"/>
  <c r="M4" i="1"/>
  <c r="M3" i="1"/>
  <c r="K2" i="1"/>
  <c r="H2" i="1"/>
  <c r="M2" i="1" s="1"/>
  <c r="B61" i="3" l="1"/>
  <c r="C61" i="3"/>
  <c r="G5" i="2"/>
  <c r="D61" i="3"/>
  <c r="G7" i="3"/>
  <c r="G11" i="3"/>
  <c r="G15" i="3"/>
  <c r="G19" i="3"/>
  <c r="G23" i="3"/>
  <c r="G27" i="3"/>
  <c r="G31" i="3"/>
  <c r="G35" i="3"/>
  <c r="G39" i="3"/>
  <c r="G43" i="3"/>
  <c r="G47" i="3"/>
  <c r="G51" i="3"/>
  <c r="G55" i="3"/>
  <c r="G59" i="3"/>
  <c r="E61" i="3"/>
  <c r="B8" i="2"/>
  <c r="B11" i="2" s="1"/>
  <c r="G6" i="3"/>
  <c r="G10" i="3"/>
  <c r="G14" i="3"/>
  <c r="G18" i="3"/>
  <c r="G22" i="3"/>
  <c r="G26" i="3"/>
  <c r="G30" i="3"/>
  <c r="G34" i="3"/>
  <c r="G38" i="3"/>
  <c r="G42" i="3"/>
  <c r="G46" i="3"/>
  <c r="G50" i="3"/>
  <c r="G54" i="3"/>
  <c r="G58" i="3"/>
  <c r="C11" i="2"/>
  <c r="G4" i="3"/>
  <c r="G4" i="2"/>
  <c r="G8" i="2" l="1"/>
  <c r="G61" i="3"/>
  <c r="H8" i="2" l="1"/>
  <c r="G9" i="2"/>
  <c r="F9" i="2"/>
  <c r="E9" i="2"/>
  <c r="D9" i="2"/>
  <c r="C9" i="2"/>
  <c r="H6" i="2"/>
  <c r="H5" i="2"/>
  <c r="B9" i="2"/>
  <c r="H4" i="2"/>
  <c r="G62" i="3"/>
  <c r="H8" i="3"/>
  <c r="H40" i="3"/>
  <c r="H7" i="3"/>
  <c r="H39" i="3"/>
  <c r="H30" i="3"/>
  <c r="H25" i="3"/>
  <c r="H57" i="3"/>
  <c r="H33" i="3"/>
  <c r="H20" i="3"/>
  <c r="H52" i="3"/>
  <c r="H19" i="3"/>
  <c r="H51" i="3"/>
  <c r="H10" i="3"/>
  <c r="H46" i="3"/>
  <c r="H5" i="3"/>
  <c r="H37" i="3"/>
  <c r="H35" i="3"/>
  <c r="H26" i="3"/>
  <c r="H12" i="3"/>
  <c r="H44" i="3"/>
  <c r="H11" i="3"/>
  <c r="H43" i="3"/>
  <c r="H38" i="3"/>
  <c r="H34" i="3"/>
  <c r="H29" i="3"/>
  <c r="F62" i="3"/>
  <c r="H16" i="3"/>
  <c r="H48" i="3"/>
  <c r="H15" i="3"/>
  <c r="H47" i="3"/>
  <c r="H6" i="3"/>
  <c r="H42" i="3"/>
  <c r="H53" i="3"/>
  <c r="H24" i="3"/>
  <c r="H56" i="3"/>
  <c r="H23" i="3"/>
  <c r="H55" i="3"/>
  <c r="H14" i="3"/>
  <c r="H50" i="3"/>
  <c r="H9" i="3"/>
  <c r="H41" i="3"/>
  <c r="H28" i="3"/>
  <c r="C62" i="3"/>
  <c r="H27" i="3"/>
  <c r="H59" i="3"/>
  <c r="H18" i="3"/>
  <c r="H54" i="3"/>
  <c r="H13" i="3"/>
  <c r="H45" i="3"/>
  <c r="H32" i="3"/>
  <c r="H31" i="3"/>
  <c r="E62" i="3"/>
  <c r="H22" i="3"/>
  <c r="H58" i="3"/>
  <c r="H17" i="3"/>
  <c r="H49" i="3"/>
  <c r="B62" i="3"/>
  <c r="H36" i="3"/>
  <c r="D62" i="3"/>
  <c r="H21" i="3"/>
  <c r="H4" i="3"/>
</calcChain>
</file>

<file path=xl/sharedStrings.xml><?xml version="1.0" encoding="utf-8"?>
<sst xmlns="http://schemas.openxmlformats.org/spreadsheetml/2006/main" count="1813" uniqueCount="325">
  <si>
    <t>DATE</t>
  </si>
  <si>
    <t>Type Ballot</t>
  </si>
  <si>
    <t>Region</t>
  </si>
  <si>
    <t>COUNTRY</t>
  </si>
  <si>
    <t>CITY</t>
  </si>
  <si>
    <t>CLOSING TIME (CET)</t>
  </si>
  <si>
    <t>VOTING CENTER MANAGER</t>
  </si>
  <si>
    <t>Clinton confirmed</t>
  </si>
  <si>
    <t>de la Fuente confirmed</t>
  </si>
  <si>
    <t>O-Malley confirmed</t>
  </si>
  <si>
    <t>Sanders confirmed</t>
  </si>
  <si>
    <t>Uncommitted confirmed</t>
  </si>
  <si>
    <t>TOTAL confirmed (calculated)</t>
  </si>
  <si>
    <t>Spoiled</t>
  </si>
  <si>
    <t>Email/Fax</t>
  </si>
  <si>
    <t>Asia Pacific</t>
  </si>
  <si>
    <t>Afghanistan</t>
  </si>
  <si>
    <t>Post - Country</t>
  </si>
  <si>
    <t>Post - Global</t>
  </si>
  <si>
    <t>Americas</t>
  </si>
  <si>
    <t>Americas Non CC</t>
  </si>
  <si>
    <t>Argentina</t>
  </si>
  <si>
    <t>Asia Pacific Non CC</t>
  </si>
  <si>
    <t>Australia</t>
  </si>
  <si>
    <t>Voting Center</t>
  </si>
  <si>
    <t>Sydney</t>
  </si>
  <si>
    <t>Todd St Vrain</t>
  </si>
  <si>
    <t>includes 2:00 PM - 8:00 PM</t>
  </si>
  <si>
    <t>Canberra</t>
  </si>
  <si>
    <t>Mike Heffron</t>
  </si>
  <si>
    <t>Melbourne</t>
  </si>
  <si>
    <t>Ersie Burke</t>
  </si>
  <si>
    <t>EMEA</t>
  </si>
  <si>
    <t>Austria</t>
  </si>
  <si>
    <t>Vienna</t>
  </si>
  <si>
    <t>Ashley Arreola</t>
  </si>
  <si>
    <t>Donald Matthew Stevens</t>
  </si>
  <si>
    <t>Belgium</t>
  </si>
  <si>
    <t>Brussels (Uccle)</t>
  </si>
  <si>
    <t>Tiffany Fliss</t>
  </si>
  <si>
    <t>Brussels</t>
  </si>
  <si>
    <t>Brazil</t>
  </si>
  <si>
    <t>Cambodia</t>
  </si>
  <si>
    <t>Canada</t>
  </si>
  <si>
    <t>Hamilton</t>
  </si>
  <si>
    <t>Constance Jain</t>
  </si>
  <si>
    <t>Kitchener</t>
  </si>
  <si>
    <t>Tim Flannery</t>
  </si>
  <si>
    <t>Niagara (report fr Ridgeway/Fr. Erie)</t>
  </si>
  <si>
    <t>Sharon Bowers</t>
  </si>
  <si>
    <t>Halifax (Atlantic Provinces)</t>
  </si>
  <si>
    <t>Ilonka Venier Alexande</t>
  </si>
  <si>
    <t>London</t>
  </si>
  <si>
    <t>Gena Brumitt</t>
  </si>
  <si>
    <t>Calgary</t>
  </si>
  <si>
    <t>Dean Kasner</t>
  </si>
  <si>
    <t>Toronto</t>
  </si>
  <si>
    <t>Julie Buchanan</t>
  </si>
  <si>
    <t>Vancouver</t>
  </si>
  <si>
    <t>David Hoyt</t>
  </si>
  <si>
    <t>Maureen Harwood</t>
  </si>
  <si>
    <t>Victoria</t>
  </si>
  <si>
    <t>Giles Hogya</t>
  </si>
  <si>
    <t>Burlington</t>
  </si>
  <si>
    <t>Judith Wanner</t>
  </si>
  <si>
    <t>Connor Ablowich</t>
  </si>
  <si>
    <t>Star Goggins</t>
  </si>
  <si>
    <t>Montreal</t>
  </si>
  <si>
    <t>Nicholas LePage - called in</t>
  </si>
  <si>
    <t>David Letteney (Allenna Leonard ontally)</t>
  </si>
  <si>
    <t>Niagara</t>
  </si>
  <si>
    <t>Justin O’Donnell</t>
  </si>
  <si>
    <t>Chile</t>
  </si>
  <si>
    <t>Santiago</t>
  </si>
  <si>
    <t>Brittany Brown</t>
  </si>
  <si>
    <t>Colombia</t>
  </si>
  <si>
    <t>Costa Rica</t>
  </si>
  <si>
    <t>San Jose</t>
  </si>
  <si>
    <t>Nelleke Bruyn</t>
  </si>
  <si>
    <t>Grecia</t>
  </si>
  <si>
    <t>Angie Vachio</t>
  </si>
  <si>
    <t>San Isidro del General</t>
  </si>
  <si>
    <t>Quepos</t>
  </si>
  <si>
    <t>Carolyn Joyce Onay</t>
  </si>
  <si>
    <t>Matthew Cooke</t>
  </si>
  <si>
    <t>Czech Republic</t>
  </si>
  <si>
    <t>Prague</t>
  </si>
  <si>
    <t>Julia Bryan</t>
  </si>
  <si>
    <t>Juila Bryan</t>
  </si>
  <si>
    <t>Denmark</t>
  </si>
  <si>
    <t>Copenhagen</t>
  </si>
  <si>
    <t>Michelle Taube</t>
  </si>
  <si>
    <t>Dominican Republic</t>
  </si>
  <si>
    <t>OTHER</t>
  </si>
  <si>
    <t>Bani</t>
  </si>
  <si>
    <t>?</t>
  </si>
  <si>
    <t>Vianela Bello de Pol</t>
  </si>
  <si>
    <t>Santiago de los Caballeros</t>
  </si>
  <si>
    <t>Juan Jose Rodriguez (Vianela Bello de Pol)</t>
  </si>
  <si>
    <t>Santo Domingo</t>
  </si>
  <si>
    <t>Maria-Elena O'Rourke</t>
  </si>
  <si>
    <t>Juan Jose Rodriguez</t>
  </si>
  <si>
    <t>Egypt</t>
  </si>
  <si>
    <t>EMEA Non CC</t>
  </si>
  <si>
    <t>France</t>
  </si>
  <si>
    <t>Grenoble</t>
  </si>
  <si>
    <t>Gretchen Pascalis</t>
  </si>
  <si>
    <t>Marseille</t>
  </si>
  <si>
    <t>Pamela King</t>
  </si>
  <si>
    <t>Toulouse</t>
  </si>
  <si>
    <t>Gina Granelli</t>
  </si>
  <si>
    <t>Paris</t>
  </si>
  <si>
    <t>Constance Borde</t>
  </si>
  <si>
    <t>Caen</t>
  </si>
  <si>
    <t>Nancy Raff</t>
  </si>
  <si>
    <t>Strasbourg</t>
  </si>
  <si>
    <t>Viv Beller</t>
  </si>
  <si>
    <t>Avignon</t>
  </si>
  <si>
    <t>Dennis Shibut</t>
  </si>
  <si>
    <t>Bordeaux</t>
  </si>
  <si>
    <t>Trudy Bolter</t>
  </si>
  <si>
    <t>Aix-en-Provence</t>
  </si>
  <si>
    <t>Rick Harrison</t>
  </si>
  <si>
    <t>Nice</t>
  </si>
  <si>
    <t>Scott Baker</t>
  </si>
  <si>
    <t>Germany</t>
  </si>
  <si>
    <t>Frankfurt</t>
  </si>
  <si>
    <t>Donald Ridgeway</t>
  </si>
  <si>
    <t>Gottingen</t>
  </si>
  <si>
    <t>Anne Marie Bessette</t>
  </si>
  <si>
    <t>Munich</t>
  </si>
  <si>
    <t>Beth von der Ohe</t>
  </si>
  <si>
    <t>Nuremberg</t>
  </si>
  <si>
    <t xml:space="preserve">Rebecca Downey </t>
  </si>
  <si>
    <t>Cologne</t>
  </si>
  <si>
    <t>Karen Schneider</t>
  </si>
  <si>
    <t>Stuttgart</t>
  </si>
  <si>
    <t>Sumner T. Sherman Jr.</t>
  </si>
  <si>
    <t>Heidelberg</t>
  </si>
  <si>
    <t>John McQueen/Niki Vonderwell</t>
  </si>
  <si>
    <t>Wiesbaden</t>
  </si>
  <si>
    <t>Evie Walls</t>
  </si>
  <si>
    <t>Hamburg</t>
  </si>
  <si>
    <t>Sally Neumann-Benders</t>
  </si>
  <si>
    <t>Augsburg</t>
  </si>
  <si>
    <t>Robert Summers</t>
  </si>
  <si>
    <t>Landstuhl</t>
  </si>
  <si>
    <t>Ron Schlundt</t>
  </si>
  <si>
    <t>Dusseldorf</t>
  </si>
  <si>
    <t>Bill Purcell</t>
  </si>
  <si>
    <t>Berlin</t>
  </si>
  <si>
    <t>Gwendolyn Lynch</t>
  </si>
  <si>
    <t>Greece</t>
  </si>
  <si>
    <t>Athens</t>
  </si>
  <si>
    <t>Steve Medeiros</t>
  </si>
  <si>
    <t>Guatemala</t>
  </si>
  <si>
    <t>La Antigua</t>
  </si>
  <si>
    <t>John Paul Chudy (Karen Adams Kalwara)</t>
  </si>
  <si>
    <t>Hong Kong</t>
  </si>
  <si>
    <t>glenn berkey</t>
  </si>
  <si>
    <t>Hungary</t>
  </si>
  <si>
    <t>Budapest</t>
  </si>
  <si>
    <t>Marylin Ball Brown</t>
  </si>
  <si>
    <t>India</t>
  </si>
  <si>
    <t>New Delhi</t>
  </si>
  <si>
    <t>Kari Hiepko-Odermann</t>
  </si>
  <si>
    <t>Kolkata</t>
  </si>
  <si>
    <t>Jonathan Ward</t>
  </si>
  <si>
    <t>Mumbai</t>
  </si>
  <si>
    <t>Satish Betadpur</t>
  </si>
  <si>
    <t>Bangalore</t>
  </si>
  <si>
    <t>Alok Mehrotra</t>
  </si>
  <si>
    <t>Indonesia</t>
  </si>
  <si>
    <t>Ireland</t>
  </si>
  <si>
    <t>Dublin</t>
  </si>
  <si>
    <t>TJ Mulloy</t>
  </si>
  <si>
    <t>Galway</t>
  </si>
  <si>
    <t>Orla Dunne &amp; Conor Cunningham</t>
  </si>
  <si>
    <t>Israel</t>
  </si>
  <si>
    <t>Italy</t>
  </si>
  <si>
    <t>Rome</t>
  </si>
  <si>
    <t>Matthew Montavon</t>
  </si>
  <si>
    <t>Naples</t>
  </si>
  <si>
    <t>Anthony M. Quattrone</t>
  </si>
  <si>
    <t>Florence</t>
  </si>
  <si>
    <t>Kristina Paccione</t>
  </si>
  <si>
    <t>Milan</t>
  </si>
  <si>
    <t>Astri Palmieri</t>
  </si>
  <si>
    <t>Japan</t>
  </si>
  <si>
    <t>Tokyo</t>
  </si>
  <si>
    <t>Tom Schmid (Jenise Treuting)</t>
  </si>
  <si>
    <t>Nagoya</t>
  </si>
  <si>
    <t>Darrell Harris</t>
  </si>
  <si>
    <t>Tom Schmid</t>
  </si>
  <si>
    <t>Osaka</t>
  </si>
  <si>
    <t>Craig Sweet</t>
  </si>
  <si>
    <t>Lebanon</t>
  </si>
  <si>
    <t>Luxembourg</t>
  </si>
  <si>
    <t>Luxembourg-Ville</t>
  </si>
  <si>
    <t>Will Bakker</t>
  </si>
  <si>
    <t>Mexico</t>
  </si>
  <si>
    <t>San Miguel de Allende</t>
  </si>
  <si>
    <t>Ellie Yepez</t>
  </si>
  <si>
    <t>Puerto Vallarta</t>
  </si>
  <si>
    <t>Roberta Jensen</t>
  </si>
  <si>
    <t>Mexico City</t>
  </si>
  <si>
    <t>Larry Pihl</t>
  </si>
  <si>
    <t>Mazatlan</t>
  </si>
  <si>
    <t>Jim Maynard</t>
  </si>
  <si>
    <t>Judith Ewing Morlan (signed by Roberta Jensen)</t>
  </si>
  <si>
    <t>Ajijic</t>
  </si>
  <si>
    <t>Tim Whiting</t>
  </si>
  <si>
    <t>Netherlands</t>
  </si>
  <si>
    <t>Amsterdam</t>
  </si>
  <si>
    <t>Nicole Vreeman</t>
  </si>
  <si>
    <t>The Hague</t>
  </si>
  <si>
    <t>Andrew Keller</t>
  </si>
  <si>
    <t>New Zealand</t>
  </si>
  <si>
    <t>Wellington</t>
  </si>
  <si>
    <t>Kat Allikian</t>
  </si>
  <si>
    <t>Auckland</t>
  </si>
  <si>
    <t>Christine Valverde</t>
  </si>
  <si>
    <t>Nigeria</t>
  </si>
  <si>
    <t>Norway</t>
  </si>
  <si>
    <t>Oslo</t>
  </si>
  <si>
    <t>Brad Larson</t>
  </si>
  <si>
    <t>Panama</t>
  </si>
  <si>
    <t>Panama City</t>
  </si>
  <si>
    <t>Michael Long</t>
  </si>
  <si>
    <t>Peru</t>
  </si>
  <si>
    <t>Lima</t>
  </si>
  <si>
    <t>Samantha Tate</t>
  </si>
  <si>
    <t>Philippines</t>
  </si>
  <si>
    <t>Ortigas, Metro Manila</t>
  </si>
  <si>
    <t>Irene Donohue</t>
  </si>
  <si>
    <t>Portugal</t>
  </si>
  <si>
    <t>Lisbon</t>
  </si>
  <si>
    <t>Tristan Averett</t>
  </si>
  <si>
    <t>Cascais</t>
  </si>
  <si>
    <t>Patrick Siegler Lathrop</t>
  </si>
  <si>
    <t>Russian Federation</t>
  </si>
  <si>
    <t>Other</t>
  </si>
  <si>
    <t>Moscow</t>
  </si>
  <si>
    <t xml:space="preserve">Andrew Hardisty </t>
  </si>
  <si>
    <t>Singapore</t>
  </si>
  <si>
    <t>Carmelan Polce (Lance Bos on tally)</t>
  </si>
  <si>
    <t>South Africa</t>
  </si>
  <si>
    <t>South Korea</t>
  </si>
  <si>
    <t>Spain</t>
  </si>
  <si>
    <t>Barcelona</t>
  </si>
  <si>
    <t>Anuradha Ghemawat</t>
  </si>
  <si>
    <t>Madrid</t>
  </si>
  <si>
    <t>Sue Burke</t>
  </si>
  <si>
    <t>Sweden</t>
  </si>
  <si>
    <t>Gothenburg-Western Sweden</t>
  </si>
  <si>
    <t>Kimball Mackay</t>
  </si>
  <si>
    <t>Halmstad</t>
  </si>
  <si>
    <t>Nancy Eichenlaub</t>
  </si>
  <si>
    <t>Stockholm</t>
  </si>
  <si>
    <t>Alexander Lange</t>
  </si>
  <si>
    <t>Uddevalla</t>
  </si>
  <si>
    <t>Rick Wicks</t>
  </si>
  <si>
    <t>Switzerland</t>
  </si>
  <si>
    <t>Geneva</t>
  </si>
  <si>
    <t>Anne-Shelton Aaron</t>
  </si>
  <si>
    <t>Zurich</t>
  </si>
  <si>
    <t>Renee Rousseau (Osterwalder)</t>
  </si>
  <si>
    <t>Taiwan</t>
  </si>
  <si>
    <t>Taipei</t>
  </si>
  <si>
    <t>Jerome Keating</t>
  </si>
  <si>
    <t>Thailand</t>
  </si>
  <si>
    <t>Bangkok</t>
  </si>
  <si>
    <t>Phil Robertson</t>
  </si>
  <si>
    <t>Chiang Mai</t>
  </si>
  <si>
    <t>Shana Kongmun</t>
  </si>
  <si>
    <t>Peter du Pont (Michelle Gustafson named ontally)</t>
  </si>
  <si>
    <t>Pattaya</t>
  </si>
  <si>
    <t>Loran Davidson</t>
  </si>
  <si>
    <t>Peter du Pont</t>
  </si>
  <si>
    <t>Gary Suwannarat</t>
  </si>
  <si>
    <t>Phil Robertson Jr</t>
  </si>
  <si>
    <t>Turkey</t>
  </si>
  <si>
    <t>Ukraine</t>
  </si>
  <si>
    <t>Kiev</t>
  </si>
  <si>
    <t>Reno Domenico</t>
  </si>
  <si>
    <t>United Arab Emirates</t>
  </si>
  <si>
    <t>Dubai</t>
  </si>
  <si>
    <t>Courtney Hagen</t>
  </si>
  <si>
    <t>4:00:00 PM - included in above</t>
  </si>
  <si>
    <t>Abu Dhabi</t>
  </si>
  <si>
    <t>United Kingdom</t>
  </si>
  <si>
    <t>Edinburgh</t>
  </si>
  <si>
    <t>Dennis Desmond</t>
  </si>
  <si>
    <t>Oxford</t>
  </si>
  <si>
    <t>Katherine Warren</t>
  </si>
  <si>
    <t>Cambridge</t>
  </si>
  <si>
    <t>Mary McLean</t>
  </si>
  <si>
    <t xml:space="preserve">Jenn Harris </t>
  </si>
  <si>
    <t>St. Andrews</t>
  </si>
  <si>
    <t>Stephen Sacco - called in</t>
  </si>
  <si>
    <t>Viet Nam</t>
  </si>
  <si>
    <t>Ho Chi Minh City</t>
  </si>
  <si>
    <t>Thinh Nguyen</t>
  </si>
  <si>
    <t>Zambia</t>
  </si>
  <si>
    <t>Region Summary</t>
  </si>
  <si>
    <t>Bernie</t>
  </si>
  <si>
    <t>Hillary</t>
  </si>
  <si>
    <t>Martin</t>
  </si>
  <si>
    <t>Rocky</t>
  </si>
  <si>
    <t>Uncommitted</t>
  </si>
  <si>
    <t>Total</t>
  </si>
  <si>
    <t>Percent</t>
  </si>
  <si>
    <t>TOTAL</t>
  </si>
  <si>
    <t>Country Summary</t>
  </si>
  <si>
    <t>Grand Total</t>
  </si>
  <si>
    <t>Country</t>
  </si>
  <si>
    <t>CC / Non-CC</t>
  </si>
  <si>
    <t>CC</t>
  </si>
  <si>
    <t>Korea, Republic of</t>
  </si>
  <si>
    <t>Row Labels</t>
  </si>
  <si>
    <t>SUM of Uncommitted confirmed</t>
  </si>
  <si>
    <t>SUM of Sanders confirmed</t>
  </si>
  <si>
    <t>SUM of O-Malley confirmed</t>
  </si>
  <si>
    <t>SUM of de la Fuente confirmed</t>
  </si>
  <si>
    <t>SUM of Clinton confirmed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</si>
</sst>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color rgb="FF000000"/>
      <name val="Calibri"/>
    </font>
    <font>
      <b/>
      <sz val="12"/>
      <color rgb="FF000000"/>
      <name val="Calibri"/>
    </font>
    <font>
      <sz val="11"/>
      <name val="Calibri"/>
    </font>
    <font>
      <sz val="12"/>
      <name val="Calibri"/>
    </font>
    <font>
      <sz val="12"/>
      <color rgb="FF222222"/>
      <name val="Calibri"/>
    </font>
    <font>
      <b/>
      <sz val="12"/>
      <name val="Calibri"/>
    </font>
    <font>
      <sz val="12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16" fontId="0" fillId="0" borderId="0" xfId="0" applyNumberFormat="1" applyFont="1"/>
    <xf numFmtId="0" fontId="2" fillId="0" borderId="0" xfId="0" applyFont="1"/>
    <xf numFmtId="0" fontId="0" fillId="0" borderId="0" xfId="0" applyFont="1"/>
    <xf numFmtId="0" fontId="0" fillId="0" borderId="0" xfId="0" applyFont="1" applyAlignment="1"/>
    <xf numFmtId="0" fontId="0" fillId="3" borderId="0" xfId="0" applyFont="1" applyFill="1"/>
    <xf numFmtId="16" fontId="0" fillId="4" borderId="0" xfId="0" applyNumberFormat="1" applyFont="1" applyFill="1"/>
    <xf numFmtId="0" fontId="0" fillId="4" borderId="0" xfId="0" applyFont="1" applyFill="1"/>
    <xf numFmtId="18" fontId="0" fillId="4" borderId="0" xfId="0" applyNumberFormat="1" applyFont="1" applyFill="1" applyAlignment="1"/>
    <xf numFmtId="0" fontId="3" fillId="4" borderId="0" xfId="0" applyFont="1" applyFill="1"/>
    <xf numFmtId="0" fontId="0" fillId="4" borderId="0" xfId="0" applyFont="1" applyFill="1"/>
    <xf numFmtId="0" fontId="1" fillId="0" borderId="0" xfId="0" applyFont="1" applyAlignment="1"/>
    <xf numFmtId="0" fontId="3" fillId="0" borderId="0" xfId="0" applyFont="1"/>
    <xf numFmtId="18" fontId="0" fillId="0" borderId="0" xfId="0" applyNumberFormat="1" applyFont="1"/>
    <xf numFmtId="0" fontId="3" fillId="0" borderId="0" xfId="0" applyFont="1" applyAlignment="1"/>
    <xf numFmtId="16" fontId="0" fillId="0" borderId="0" xfId="0" applyNumberFormat="1" applyFont="1" applyAlignment="1"/>
    <xf numFmtId="0" fontId="4" fillId="0" borderId="0" xfId="0" applyFont="1"/>
    <xf numFmtId="16" fontId="0" fillId="5" borderId="0" xfId="0" applyNumberFormat="1" applyFont="1" applyFill="1"/>
    <xf numFmtId="0" fontId="3" fillId="5" borderId="0" xfId="0" applyFont="1" applyFill="1" applyAlignment="1"/>
    <xf numFmtId="16" fontId="3" fillId="0" borderId="0" xfId="0" applyNumberFormat="1" applyFont="1"/>
    <xf numFmtId="0" fontId="0" fillId="6" borderId="0" xfId="0" applyFont="1" applyFill="1" applyAlignment="1"/>
    <xf numFmtId="18" fontId="3" fillId="0" borderId="0" xfId="0" applyNumberFormat="1" applyFont="1"/>
    <xf numFmtId="16" fontId="0" fillId="6" borderId="0" xfId="0" applyNumberFormat="1" applyFont="1" applyFill="1"/>
    <xf numFmtId="16" fontId="0" fillId="7" borderId="0" xfId="0" applyNumberFormat="1" applyFont="1" applyFill="1"/>
    <xf numFmtId="0" fontId="0" fillId="7" borderId="0" xfId="0" applyFont="1" applyFill="1" applyAlignment="1"/>
    <xf numFmtId="0" fontId="2" fillId="7" borderId="0" xfId="0" applyFont="1" applyFill="1" applyAlignment="1"/>
    <xf numFmtId="0" fontId="0" fillId="8" borderId="0" xfId="0" applyFont="1" applyFill="1" applyAlignment="1"/>
    <xf numFmtId="0" fontId="2" fillId="0" borderId="0" xfId="0" applyFont="1" applyAlignment="1"/>
    <xf numFmtId="16" fontId="0" fillId="9" borderId="0" xfId="0" applyNumberFormat="1" applyFont="1" applyFill="1"/>
    <xf numFmtId="0" fontId="0" fillId="9" borderId="0" xfId="0" applyFont="1" applyFill="1"/>
    <xf numFmtId="0" fontId="1" fillId="9" borderId="0" xfId="0" applyFont="1" applyFill="1" applyAlignment="1"/>
    <xf numFmtId="0" fontId="3" fillId="9" borderId="0" xfId="0" applyFont="1" applyFill="1"/>
    <xf numFmtId="0" fontId="0" fillId="9" borderId="0" xfId="0" applyFont="1" applyFill="1"/>
    <xf numFmtId="16" fontId="0" fillId="10" borderId="0" xfId="0" applyNumberFormat="1" applyFont="1" applyFill="1"/>
    <xf numFmtId="0" fontId="0" fillId="10" borderId="0" xfId="0" applyFont="1" applyFill="1"/>
    <xf numFmtId="0" fontId="1" fillId="10" borderId="0" xfId="0" applyFont="1" applyFill="1" applyAlignment="1"/>
    <xf numFmtId="0" fontId="3" fillId="10" borderId="0" xfId="0" applyFont="1" applyFill="1"/>
    <xf numFmtId="0" fontId="0" fillId="10" borderId="0" xfId="0" applyFont="1" applyFill="1"/>
    <xf numFmtId="0" fontId="4" fillId="0" borderId="0" xfId="0" applyFont="1" applyAlignment="1"/>
    <xf numFmtId="0" fontId="0" fillId="3" borderId="0" xfId="0" applyFont="1" applyFill="1"/>
    <xf numFmtId="0" fontId="5" fillId="0" borderId="0" xfId="0" applyFont="1" applyAlignment="1"/>
    <xf numFmtId="0" fontId="5" fillId="0" borderId="0" xfId="0" applyFont="1"/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6" fillId="0" borderId="1" xfId="0" applyFont="1" applyBorder="1"/>
    <xf numFmtId="10" fontId="6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Border="1" applyAlignment="1"/>
    <xf numFmtId="0" fontId="0" fillId="0" borderId="2" xfId="0" pivotButton="1" applyFont="1" applyBorder="1" applyAlignment="1"/>
    <xf numFmtId="0" fontId="0" fillId="0" borderId="3" xfId="0" applyFont="1" applyBorder="1" applyAlignment="1"/>
    <xf numFmtId="0" fontId="0" fillId="0" borderId="2" xfId="0" applyFont="1" applyBorder="1" applyAlignment="1"/>
    <xf numFmtId="0" fontId="0" fillId="0" borderId="3" xfId="0" applyNumberFormat="1" applyFont="1" applyBorder="1" applyAlignment="1"/>
    <xf numFmtId="0" fontId="0" fillId="0" borderId="4" xfId="0" applyFont="1" applyBorder="1" applyAlignment="1"/>
    <xf numFmtId="0" fontId="0" fillId="0" borderId="5" xfId="0" applyNumberFormat="1" applyFont="1" applyBorder="1" applyAlignment="1"/>
    <xf numFmtId="0" fontId="0" fillId="0" borderId="6" xfId="0" applyFont="1" applyBorder="1" applyAlignment="1"/>
    <xf numFmtId="0" fontId="0" fillId="0" borderId="7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Shari" refreshedDate="42519.46120208333" refreshedVersion="5" recordCount="323">
  <cacheSource type="worksheet">
    <worksheetSource ref="A1:N324" sheet="Tally Sheet"/>
  </cacheSource>
  <cacheFields count="14">
    <cacheField name="DATE" numFmtId="16">
      <sharedItems containsSemiMixedTypes="0" containsNonDate="0" containsDate="1" containsString="0" minDate="2016-02-29T00:00:00" maxDate="2016-03-09T00:00:00"/>
    </cacheField>
    <cacheField name="Type Ballot" numFmtId="0">
      <sharedItems/>
    </cacheField>
    <cacheField name="Region" numFmtId="0">
      <sharedItems count="3">
        <s v="Asia Pacific"/>
        <s v="Americas"/>
        <s v="EMEA"/>
      </sharedItems>
    </cacheField>
    <cacheField name="COUNTRY" numFmtId="0">
      <sharedItems count="56">
        <s v="Afghanistan"/>
        <s v="Americas Non CC"/>
        <s v="Argentina"/>
        <s v="Asia Pacific Non CC"/>
        <s v="Australia"/>
        <s v="Austria"/>
        <s v="Belgium"/>
        <s v="Brazil"/>
        <s v="Cambodia"/>
        <s v="Canada"/>
        <s v="Chile"/>
        <s v="Colombia"/>
        <s v="Costa Rica"/>
        <s v="Czech Republic"/>
        <s v="Denmark"/>
        <s v="Dominican Republic"/>
        <s v="Egypt"/>
        <s v="EMEA Non CC"/>
        <s v="France"/>
        <s v="Germany"/>
        <s v="Greece"/>
        <s v="Guatemala"/>
        <s v="Hong Kong"/>
        <s v="Hungary"/>
        <s v="India"/>
        <s v="Indonesia"/>
        <s v="Ireland"/>
        <s v="Israel"/>
        <s v="Italy"/>
        <s v="Japan"/>
        <s v="Lebanon"/>
        <s v="Luxembourg"/>
        <s v="Mexico"/>
        <s v="Netherlands"/>
        <s v="New Zealand"/>
        <s v="Nigeria"/>
        <s v="Norway"/>
        <s v="Panama"/>
        <s v="Peru"/>
        <s v="Philippines"/>
        <s v="Portugal"/>
        <s v="Russian Federation"/>
        <s v="Singapore"/>
        <s v="South Africa"/>
        <s v="South Korea"/>
        <s v="Spain"/>
        <s v="Sweden"/>
        <s v="Switzerland"/>
        <s v="Taiwan"/>
        <s v="Thailand"/>
        <s v="Turkey"/>
        <s v="Ukraine"/>
        <s v="United Arab Emirates"/>
        <s v="United Kingdom"/>
        <s v="Viet Nam"/>
        <s v="Zambia"/>
      </sharedItems>
    </cacheField>
    <cacheField name="CITY" numFmtId="0">
      <sharedItems containsBlank="1"/>
    </cacheField>
    <cacheField name="CLOSING TIME (CET)" numFmtId="0">
      <sharedItems containsDate="1" containsBlank="1" containsMixedTypes="1" minDate="1899-12-30T00:00:00" maxDate="1899-12-30T23:00:00"/>
    </cacheField>
    <cacheField name="VOTING CENTER MANAGER" numFmtId="0">
      <sharedItems containsBlank="1"/>
    </cacheField>
    <cacheField name="Clinton confirmed" numFmtId="0">
      <sharedItems containsString="0" containsBlank="1" containsNumber="1" containsInteger="1" minValue="0" maxValue="900"/>
    </cacheField>
    <cacheField name="de la Fuente confirmed" numFmtId="0">
      <sharedItems containsString="0" containsBlank="1" containsNumber="1" containsInteger="1" minValue="0" maxValue="1"/>
    </cacheField>
    <cacheField name="O-Malley confirmed" numFmtId="0">
      <sharedItems containsString="0" containsBlank="1" containsNumber="1" containsInteger="1" minValue="0" maxValue="2"/>
    </cacheField>
    <cacheField name="Sanders confirmed" numFmtId="0">
      <sharedItems containsString="0" containsBlank="1" containsNumber="1" containsInteger="1" minValue="0" maxValue="1433"/>
    </cacheField>
    <cacheField name="Uncommitted confirmed" numFmtId="0">
      <sharedItems containsString="0" containsBlank="1" containsNumber="1" containsInteger="1" minValue="0" maxValue="5"/>
    </cacheField>
    <cacheField name="TOTAL confirmed (calculated)" numFmtId="0">
      <sharedItems containsSemiMixedTypes="0" containsString="0" containsNumber="1" containsInteger="1" minValue="0" maxValue="2336"/>
    </cacheField>
    <cacheField name="Spoiled" numFmtId="0">
      <sharedItems containsString="0" containsBlank="1" containsNumber="1" containsInteger="1" minValue="0" maxValue="1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3">
  <r>
    <d v="2016-03-08T00:00:00"/>
    <s v="Email/Fax"/>
    <x v="0"/>
    <x v="0"/>
    <m/>
    <m/>
    <m/>
    <n v="2"/>
    <n v="0"/>
    <n v="0"/>
    <n v="5"/>
    <n v="0"/>
    <n v="7"/>
    <n v="0"/>
  </r>
  <r>
    <d v="2016-03-08T00:00:00"/>
    <s v="Post - Country"/>
    <x v="0"/>
    <x v="0"/>
    <m/>
    <m/>
    <m/>
    <n v="0"/>
    <n v="0"/>
    <n v="0"/>
    <n v="0"/>
    <n v="0"/>
    <n v="0"/>
    <n v="0"/>
  </r>
  <r>
    <d v="2016-03-08T00:00:00"/>
    <s v="Post - Global"/>
    <x v="0"/>
    <x v="0"/>
    <m/>
    <m/>
    <m/>
    <n v="0"/>
    <n v="0"/>
    <n v="0"/>
    <n v="0"/>
    <n v="0"/>
    <n v="0"/>
    <n v="0"/>
  </r>
  <r>
    <d v="2016-03-08T00:00:00"/>
    <s v="Email/Fax"/>
    <x v="1"/>
    <x v="1"/>
    <m/>
    <m/>
    <m/>
    <n v="104"/>
    <n v="0"/>
    <n v="0"/>
    <n v="322"/>
    <n v="0"/>
    <n v="426"/>
    <n v="12"/>
  </r>
  <r>
    <d v="2016-03-08T00:00:00"/>
    <s v="Post - Global"/>
    <x v="1"/>
    <x v="1"/>
    <m/>
    <m/>
    <m/>
    <n v="0"/>
    <n v="0"/>
    <n v="0"/>
    <n v="1"/>
    <n v="0"/>
    <n v="1"/>
    <n v="1"/>
  </r>
  <r>
    <d v="2016-03-08T00:00:00"/>
    <s v="Email/Fax"/>
    <x v="1"/>
    <x v="2"/>
    <m/>
    <m/>
    <m/>
    <n v="20"/>
    <n v="0"/>
    <n v="1"/>
    <n v="67"/>
    <n v="0"/>
    <n v="88"/>
    <n v="2"/>
  </r>
  <r>
    <d v="2016-03-08T00:00:00"/>
    <s v="Post - Country"/>
    <x v="1"/>
    <x v="2"/>
    <m/>
    <m/>
    <m/>
    <n v="0"/>
    <n v="0"/>
    <n v="0"/>
    <n v="0"/>
    <n v="0"/>
    <n v="0"/>
    <n v="0"/>
  </r>
  <r>
    <d v="2016-03-08T00:00:00"/>
    <s v="Post - Global"/>
    <x v="1"/>
    <x v="2"/>
    <m/>
    <m/>
    <m/>
    <n v="0"/>
    <n v="0"/>
    <n v="0"/>
    <n v="0"/>
    <n v="0"/>
    <n v="0"/>
    <n v="0"/>
  </r>
  <r>
    <d v="2016-03-08T00:00:00"/>
    <s v="Email/Fax"/>
    <x v="0"/>
    <x v="3"/>
    <m/>
    <m/>
    <m/>
    <n v="240"/>
    <n v="0"/>
    <n v="1"/>
    <n v="530"/>
    <n v="2"/>
    <n v="773"/>
    <n v="18"/>
  </r>
  <r>
    <d v="2016-03-08T00:00:00"/>
    <s v="Post - Global"/>
    <x v="0"/>
    <x v="3"/>
    <m/>
    <m/>
    <m/>
    <n v="2"/>
    <n v="0"/>
    <n v="0"/>
    <n v="1"/>
    <n v="0"/>
    <n v="3"/>
    <n v="0"/>
  </r>
  <r>
    <d v="2016-03-08T00:00:00"/>
    <s v="Email/Fax"/>
    <x v="0"/>
    <x v="4"/>
    <m/>
    <m/>
    <m/>
    <n v="154"/>
    <n v="0"/>
    <n v="1"/>
    <n v="391"/>
    <n v="0"/>
    <n v="546"/>
    <n v="10"/>
  </r>
  <r>
    <d v="2016-03-08T00:00:00"/>
    <s v="Post - Country"/>
    <x v="0"/>
    <x v="4"/>
    <m/>
    <m/>
    <m/>
    <n v="5"/>
    <n v="0"/>
    <n v="0"/>
    <n v="14"/>
    <n v="0"/>
    <n v="19"/>
    <n v="1"/>
  </r>
  <r>
    <d v="2016-03-08T00:00:00"/>
    <s v="Post - Global"/>
    <x v="0"/>
    <x v="4"/>
    <m/>
    <m/>
    <m/>
    <n v="4"/>
    <n v="0"/>
    <n v="0"/>
    <n v="0"/>
    <n v="0"/>
    <n v="4"/>
    <n v="0"/>
  </r>
  <r>
    <d v="2016-03-02T00:00:00"/>
    <s v="Voting Center"/>
    <x v="0"/>
    <x v="4"/>
    <s v="Sydney"/>
    <d v="1899-12-30T14:00:00"/>
    <s v="Todd St Vrain"/>
    <m/>
    <m/>
    <m/>
    <m/>
    <m/>
    <n v="0"/>
    <m/>
  </r>
  <r>
    <d v="2016-03-02T00:00:00"/>
    <s v="Voting Center"/>
    <x v="0"/>
    <x v="4"/>
    <s v="Sydney"/>
    <s v="includes 2:00 PM - 8:00 PM"/>
    <s v="Todd St Vrain"/>
    <n v="36"/>
    <n v="0"/>
    <n v="0"/>
    <n v="113"/>
    <n v="0"/>
    <n v="149"/>
    <n v="6"/>
  </r>
  <r>
    <d v="2016-03-05T00:00:00"/>
    <s v="Voting Center"/>
    <x v="0"/>
    <x v="4"/>
    <s v="Canberra"/>
    <d v="1899-12-30T04:00:00"/>
    <s v="Mike Heffron"/>
    <n v="16"/>
    <n v="0"/>
    <n v="0"/>
    <n v="28"/>
    <n v="0"/>
    <n v="44"/>
    <n v="0"/>
  </r>
  <r>
    <d v="2016-03-05T00:00:00"/>
    <s v="Voting Center"/>
    <x v="0"/>
    <x v="4"/>
    <s v="Melbourne"/>
    <d v="1899-12-30T04:00:00"/>
    <s v="Ersie Burke"/>
    <n v="22"/>
    <n v="0"/>
    <n v="0"/>
    <n v="89"/>
    <n v="0"/>
    <n v="111"/>
    <n v="1"/>
  </r>
  <r>
    <d v="2016-03-08T00:00:00"/>
    <s v="Email/Fax"/>
    <x v="2"/>
    <x v="5"/>
    <m/>
    <m/>
    <m/>
    <n v="44"/>
    <n v="0"/>
    <n v="1"/>
    <n v="105"/>
    <n v="0"/>
    <n v="150"/>
    <n v="4"/>
  </r>
  <r>
    <d v="2016-03-08T00:00:00"/>
    <s v="Post - Country"/>
    <x v="2"/>
    <x v="5"/>
    <m/>
    <m/>
    <m/>
    <n v="7"/>
    <n v="0"/>
    <n v="0"/>
    <n v="5"/>
    <n v="0"/>
    <n v="12"/>
    <n v="0"/>
  </r>
  <r>
    <d v="2016-03-08T00:00:00"/>
    <s v="Post - Global"/>
    <x v="2"/>
    <x v="5"/>
    <m/>
    <m/>
    <m/>
    <n v="0"/>
    <n v="0"/>
    <n v="0"/>
    <n v="1"/>
    <n v="0"/>
    <n v="1"/>
    <n v="0"/>
  </r>
  <r>
    <d v="2016-03-03T00:00:00"/>
    <s v="Voting Center"/>
    <x v="2"/>
    <x v="5"/>
    <s v="Vienna"/>
    <d v="1899-12-30T21:00:00"/>
    <s v="Ashley Arreola"/>
    <n v="30"/>
    <n v="0"/>
    <n v="0"/>
    <n v="92"/>
    <n v="0"/>
    <n v="122"/>
    <n v="2"/>
  </r>
  <r>
    <d v="2016-03-05T00:00:00"/>
    <s v="Voting Center"/>
    <x v="2"/>
    <x v="5"/>
    <s v="Vienna"/>
    <d v="1899-12-30T15:00:00"/>
    <s v="Donald Matthew Stevens"/>
    <n v="41"/>
    <n v="0"/>
    <n v="0"/>
    <n v="83"/>
    <n v="0"/>
    <n v="124"/>
    <n v="2"/>
  </r>
  <r>
    <d v="2016-03-08T00:00:00"/>
    <s v="Email/Fax"/>
    <x v="2"/>
    <x v="6"/>
    <m/>
    <m/>
    <m/>
    <n v="78"/>
    <n v="0"/>
    <n v="0"/>
    <n v="125"/>
    <n v="0"/>
    <n v="203"/>
    <n v="2"/>
  </r>
  <r>
    <d v="2016-03-08T00:00:00"/>
    <s v="Post - Country"/>
    <x v="2"/>
    <x v="6"/>
    <m/>
    <m/>
    <m/>
    <n v="2"/>
    <n v="0"/>
    <n v="0"/>
    <n v="5"/>
    <n v="0"/>
    <n v="7"/>
    <n v="0"/>
  </r>
  <r>
    <d v="2016-03-08T00:00:00"/>
    <s v="Post - Global"/>
    <x v="2"/>
    <x v="6"/>
    <m/>
    <m/>
    <m/>
    <n v="4"/>
    <n v="0"/>
    <n v="0"/>
    <n v="0"/>
    <n v="0"/>
    <n v="4"/>
    <n v="0"/>
  </r>
  <r>
    <d v="2016-03-02T00:00:00"/>
    <s v="Voting Center"/>
    <x v="2"/>
    <x v="6"/>
    <s v="Brussels (Uccle)"/>
    <d v="1899-12-30T19:00:00"/>
    <s v="Tiffany Fliss"/>
    <n v="17"/>
    <n v="0"/>
    <n v="0"/>
    <n v="31"/>
    <n v="0"/>
    <n v="48"/>
    <n v="1"/>
  </r>
  <r>
    <d v="2016-03-05T00:00:00"/>
    <s v="Voting Center"/>
    <x v="2"/>
    <x v="6"/>
    <s v="Brussels"/>
    <d v="1899-12-30T16:00:00"/>
    <s v="Tiffany Fliss"/>
    <n v="23"/>
    <n v="0"/>
    <n v="0"/>
    <n v="35"/>
    <n v="0"/>
    <n v="58"/>
    <n v="3"/>
  </r>
  <r>
    <d v="2016-03-06T00:00:00"/>
    <s v="Voting Center"/>
    <x v="2"/>
    <x v="6"/>
    <s v="Brussels"/>
    <d v="1899-12-30T16:00:00"/>
    <s v="Tiffany Fliss"/>
    <n v="26"/>
    <n v="0"/>
    <n v="0"/>
    <n v="31"/>
    <n v="0"/>
    <n v="57"/>
    <n v="1"/>
  </r>
  <r>
    <d v="2016-03-08T00:00:00"/>
    <s v="Email/Fax"/>
    <x v="1"/>
    <x v="7"/>
    <m/>
    <m/>
    <m/>
    <n v="33"/>
    <n v="0"/>
    <n v="0"/>
    <n v="101"/>
    <n v="0"/>
    <n v="134"/>
    <n v="1"/>
  </r>
  <r>
    <d v="2016-03-08T00:00:00"/>
    <s v="Post - Country"/>
    <x v="1"/>
    <x v="7"/>
    <m/>
    <m/>
    <m/>
    <n v="0"/>
    <n v="0"/>
    <n v="0"/>
    <n v="0"/>
    <n v="0"/>
    <n v="0"/>
    <n v="0"/>
  </r>
  <r>
    <d v="2016-03-08T00:00:00"/>
    <s v="Post - Global"/>
    <x v="1"/>
    <x v="7"/>
    <m/>
    <m/>
    <m/>
    <n v="0"/>
    <n v="0"/>
    <n v="0"/>
    <n v="0"/>
    <n v="0"/>
    <n v="0"/>
    <n v="0"/>
  </r>
  <r>
    <d v="2016-03-08T00:00:00"/>
    <s v="Email/Fax"/>
    <x v="0"/>
    <x v="8"/>
    <m/>
    <m/>
    <m/>
    <n v="12"/>
    <n v="0"/>
    <n v="0"/>
    <n v="52"/>
    <n v="0"/>
    <n v="64"/>
    <n v="2"/>
  </r>
  <r>
    <d v="2016-03-08T00:00:00"/>
    <s v="Post - Country"/>
    <x v="0"/>
    <x v="8"/>
    <m/>
    <m/>
    <m/>
    <n v="0"/>
    <n v="0"/>
    <n v="0"/>
    <n v="0"/>
    <n v="0"/>
    <n v="0"/>
    <n v="0"/>
  </r>
  <r>
    <d v="2016-03-08T00:00:00"/>
    <s v="Post - Global"/>
    <x v="0"/>
    <x v="8"/>
    <m/>
    <m/>
    <m/>
    <n v="0"/>
    <n v="0"/>
    <n v="0"/>
    <n v="0"/>
    <n v="0"/>
    <n v="0"/>
    <n v="0"/>
  </r>
  <r>
    <d v="2016-03-08T00:00:00"/>
    <s v="Email/Fax"/>
    <x v="1"/>
    <x v="9"/>
    <m/>
    <m/>
    <m/>
    <n v="585"/>
    <n v="0"/>
    <n v="0"/>
    <n v="1224"/>
    <n v="3"/>
    <n v="1812"/>
    <n v="31"/>
  </r>
  <r>
    <d v="2016-03-08T00:00:00"/>
    <s v="Post - Country"/>
    <x v="1"/>
    <x v="9"/>
    <m/>
    <m/>
    <m/>
    <n v="88"/>
    <n v="0"/>
    <n v="0"/>
    <n v="88"/>
    <n v="5"/>
    <n v="181"/>
    <n v="0"/>
  </r>
  <r>
    <d v="2016-03-08T00:00:00"/>
    <s v="Post - Global"/>
    <x v="1"/>
    <x v="9"/>
    <m/>
    <m/>
    <m/>
    <n v="2"/>
    <n v="0"/>
    <n v="0"/>
    <n v="3"/>
    <n v="0"/>
    <n v="5"/>
    <n v="1"/>
  </r>
  <r>
    <d v="2016-03-01T00:00:00"/>
    <s v="Voting Center"/>
    <x v="1"/>
    <x v="9"/>
    <s v="Hamilton"/>
    <d v="1899-12-30T01:00:00"/>
    <s v="Constance Jain"/>
    <n v="23"/>
    <n v="0"/>
    <n v="0"/>
    <n v="30"/>
    <n v="0"/>
    <n v="53"/>
    <n v="0"/>
  </r>
  <r>
    <d v="2016-03-01T00:00:00"/>
    <s v="Voting Center"/>
    <x v="1"/>
    <x v="9"/>
    <s v="Kitchener"/>
    <d v="1899-12-30T01:00:00"/>
    <s v="Tim Flannery"/>
    <n v="15"/>
    <n v="0"/>
    <n v="0"/>
    <n v="26"/>
    <n v="0"/>
    <n v="41"/>
    <n v="2"/>
  </r>
  <r>
    <d v="2016-03-01T00:00:00"/>
    <s v="Voting Center"/>
    <x v="1"/>
    <x v="9"/>
    <s v="Niagara (report fr Ridgeway/Fr. Erie)"/>
    <d v="1899-12-30T01:00:00"/>
    <s v="Sharon Bowers"/>
    <n v="7"/>
    <n v="0"/>
    <n v="1"/>
    <n v="6"/>
    <n v="0"/>
    <n v="14"/>
    <n v="0"/>
  </r>
  <r>
    <d v="2016-03-01T00:00:00"/>
    <s v="Voting Center"/>
    <x v="1"/>
    <x v="9"/>
    <s v="Halifax (Atlantic Provinces)"/>
    <d v="1899-12-30T02:00:00"/>
    <s v="Ilonka Venier Alexande"/>
    <n v="3"/>
    <n v="0"/>
    <n v="0"/>
    <n v="8"/>
    <n v="0"/>
    <n v="11"/>
    <n v="1"/>
  </r>
  <r>
    <d v="2016-03-01T00:00:00"/>
    <s v="Voting Center"/>
    <x v="1"/>
    <x v="9"/>
    <s v="London"/>
    <d v="1899-12-30T02:00:00"/>
    <s v="Gena Brumitt"/>
    <n v="12"/>
    <n v="0"/>
    <n v="0"/>
    <n v="20"/>
    <n v="0"/>
    <n v="32"/>
    <n v="3"/>
  </r>
  <r>
    <d v="2016-03-01T00:00:00"/>
    <s v="Voting Center"/>
    <x v="1"/>
    <x v="9"/>
    <s v="Calgary"/>
    <d v="1899-12-30T04:00:00"/>
    <s v="Dean Kasner"/>
    <n v="16"/>
    <n v="0"/>
    <n v="0"/>
    <n v="19"/>
    <n v="0"/>
    <n v="35"/>
    <n v="0"/>
  </r>
  <r>
    <d v="2016-03-01T00:00:00"/>
    <s v="Voting Center"/>
    <x v="1"/>
    <x v="9"/>
    <s v="Toronto"/>
    <d v="1899-12-30T04:00:00"/>
    <s v="Julie Buchanan"/>
    <n v="50"/>
    <n v="0"/>
    <n v="0"/>
    <n v="104"/>
    <n v="0"/>
    <n v="154"/>
    <n v="2"/>
  </r>
  <r>
    <d v="2016-03-01T00:00:00"/>
    <s v="Voting Center"/>
    <x v="1"/>
    <x v="9"/>
    <s v="Vancouver"/>
    <d v="1899-12-30T05:00:00"/>
    <s v="David Hoyt"/>
    <n v="11"/>
    <n v="0"/>
    <n v="0"/>
    <n v="11"/>
    <n v="0"/>
    <n v="22"/>
    <n v="1"/>
  </r>
  <r>
    <d v="2016-03-01T00:00:00"/>
    <s v="Voting Center"/>
    <x v="1"/>
    <x v="9"/>
    <s v="Vancouver"/>
    <d v="1899-12-30T05:00:00"/>
    <s v="Maureen Harwood"/>
    <n v="39"/>
    <n v="0"/>
    <n v="0"/>
    <n v="89"/>
    <n v="1"/>
    <n v="129"/>
    <n v="6"/>
  </r>
  <r>
    <d v="2016-03-01T00:00:00"/>
    <s v="Voting Center"/>
    <x v="1"/>
    <x v="9"/>
    <s v="Victoria"/>
    <d v="1899-12-30T05:00:00"/>
    <s v="Giles Hogya"/>
    <n v="56"/>
    <n v="0"/>
    <n v="0"/>
    <n v="84"/>
    <n v="0"/>
    <n v="140"/>
    <n v="3"/>
  </r>
  <r>
    <d v="2016-03-04T00:00:00"/>
    <s v="Voting Center"/>
    <x v="1"/>
    <x v="9"/>
    <s v="Burlington"/>
    <d v="1899-12-30T21:30:00"/>
    <s v="Judith Wanner"/>
    <n v="13"/>
    <n v="0"/>
    <n v="0"/>
    <n v="14"/>
    <n v="1"/>
    <n v="28"/>
    <n v="2"/>
  </r>
  <r>
    <d v="2016-03-05T00:00:00"/>
    <s v="Voting Center"/>
    <x v="1"/>
    <x v="9"/>
    <s v="Vancouver"/>
    <d v="1899-12-30T02:00:00"/>
    <s v="Connor Ablowich"/>
    <n v="69"/>
    <n v="0"/>
    <n v="0"/>
    <n v="185"/>
    <n v="0"/>
    <n v="254"/>
    <n v="7"/>
  </r>
  <r>
    <d v="2016-03-05T00:00:00"/>
    <s v="Voting Center"/>
    <x v="1"/>
    <x v="9"/>
    <s v="Toronto"/>
    <d v="1899-12-30T21:00:00"/>
    <s v="Star Goggins"/>
    <n v="13"/>
    <n v="0"/>
    <n v="0"/>
    <n v="26"/>
    <n v="0"/>
    <n v="39"/>
    <n v="2"/>
  </r>
  <r>
    <d v="2016-03-05T00:00:00"/>
    <s v="Voting Center"/>
    <x v="1"/>
    <x v="9"/>
    <s v="Montreal"/>
    <d v="1899-12-30T22:00:00"/>
    <s v="Nicholas LePage - called in"/>
    <n v="26"/>
    <n v="0"/>
    <n v="1"/>
    <n v="136"/>
    <n v="0"/>
    <n v="163"/>
    <n v="1"/>
  </r>
  <r>
    <d v="2016-03-06T00:00:00"/>
    <s v="Voting Center"/>
    <x v="1"/>
    <x v="9"/>
    <s v="Toronto"/>
    <d v="1899-12-30T03:00:00"/>
    <s v="David Letteney (Allenna Leonard ontally)"/>
    <n v="44"/>
    <n v="0"/>
    <n v="0"/>
    <n v="83"/>
    <n v="2"/>
    <n v="129"/>
    <n v="5"/>
  </r>
  <r>
    <d v="2016-03-08T00:00:00"/>
    <s v="Voting Center"/>
    <x v="1"/>
    <x v="9"/>
    <s v="Niagara"/>
    <d v="1899-12-30T01:00:00"/>
    <s v="Justin O’Donnell"/>
    <n v="15"/>
    <n v="0"/>
    <n v="0"/>
    <n v="15"/>
    <n v="0"/>
    <n v="30"/>
    <n v="1"/>
  </r>
  <r>
    <d v="2016-03-08T00:00:00"/>
    <s v="Email/Fax"/>
    <x v="1"/>
    <x v="10"/>
    <m/>
    <m/>
    <m/>
    <n v="17"/>
    <n v="0"/>
    <n v="0"/>
    <n v="54"/>
    <n v="0"/>
    <n v="71"/>
    <n v="1"/>
  </r>
  <r>
    <d v="2016-03-08T00:00:00"/>
    <s v="Post - Country"/>
    <x v="1"/>
    <x v="10"/>
    <m/>
    <m/>
    <m/>
    <n v="0"/>
    <n v="0"/>
    <n v="0"/>
    <n v="0"/>
    <n v="0"/>
    <n v="0"/>
    <n v="0"/>
  </r>
  <r>
    <d v="2016-03-08T00:00:00"/>
    <s v="Post - Global"/>
    <x v="1"/>
    <x v="10"/>
    <m/>
    <m/>
    <m/>
    <n v="0"/>
    <n v="0"/>
    <n v="0"/>
    <n v="0"/>
    <n v="0"/>
    <n v="0"/>
    <n v="0"/>
  </r>
  <r>
    <d v="2016-03-02T00:00:00"/>
    <s v="Voting Center"/>
    <x v="1"/>
    <x v="10"/>
    <s v="Santiago"/>
    <d v="1899-12-30T02:00:00"/>
    <s v="Brittany Brown"/>
    <n v="28"/>
    <n v="0"/>
    <n v="0"/>
    <n v="56"/>
    <n v="0"/>
    <n v="84"/>
    <n v="3"/>
  </r>
  <r>
    <d v="2016-03-08T00:00:00"/>
    <s v="Email/Fax"/>
    <x v="1"/>
    <x v="11"/>
    <m/>
    <m/>
    <m/>
    <n v="18"/>
    <n v="0"/>
    <n v="0"/>
    <n v="64"/>
    <n v="0"/>
    <n v="82"/>
    <n v="1"/>
  </r>
  <r>
    <d v="2016-03-08T00:00:00"/>
    <s v="Post - Country"/>
    <x v="1"/>
    <x v="11"/>
    <m/>
    <m/>
    <m/>
    <n v="0"/>
    <n v="0"/>
    <n v="0"/>
    <n v="0"/>
    <n v="0"/>
    <n v="0"/>
    <n v="0"/>
  </r>
  <r>
    <d v="2016-03-08T00:00:00"/>
    <s v="Post - Global"/>
    <x v="1"/>
    <x v="11"/>
    <m/>
    <m/>
    <m/>
    <n v="0"/>
    <n v="0"/>
    <n v="0"/>
    <n v="0"/>
    <n v="0"/>
    <n v="0"/>
    <n v="0"/>
  </r>
  <r>
    <d v="2016-03-08T00:00:00"/>
    <s v="Email/Fax"/>
    <x v="1"/>
    <x v="12"/>
    <m/>
    <m/>
    <m/>
    <n v="34"/>
    <n v="0"/>
    <n v="0"/>
    <n v="108"/>
    <n v="0"/>
    <n v="142"/>
    <n v="1"/>
  </r>
  <r>
    <d v="2016-03-08T00:00:00"/>
    <s v="Post - Country"/>
    <x v="1"/>
    <x v="12"/>
    <m/>
    <m/>
    <m/>
    <n v="0"/>
    <n v="0"/>
    <n v="0"/>
    <n v="2"/>
    <n v="0"/>
    <n v="2"/>
    <n v="0"/>
  </r>
  <r>
    <d v="2016-03-08T00:00:00"/>
    <s v="Post - Global"/>
    <x v="1"/>
    <x v="12"/>
    <m/>
    <m/>
    <m/>
    <n v="0"/>
    <n v="0"/>
    <n v="0"/>
    <n v="0"/>
    <n v="0"/>
    <n v="0"/>
    <n v="0"/>
  </r>
  <r>
    <d v="2016-03-01T00:00:00"/>
    <s v="Voting Center"/>
    <x v="1"/>
    <x v="12"/>
    <s v="San Jose"/>
    <d v="1899-12-30T22:00:00"/>
    <s v="Nelleke Bruyn"/>
    <n v="6"/>
    <n v="0"/>
    <n v="0"/>
    <n v="20"/>
    <n v="0"/>
    <n v="26"/>
    <n v="4"/>
  </r>
  <r>
    <d v="2016-03-02T00:00:00"/>
    <s v="Voting Center"/>
    <x v="1"/>
    <x v="12"/>
    <s v="Grecia"/>
    <d v="1899-12-30T23:00:00"/>
    <s v="Angie Vachio"/>
    <n v="15"/>
    <n v="0"/>
    <n v="1"/>
    <n v="32"/>
    <n v="0"/>
    <n v="48"/>
    <n v="1"/>
  </r>
  <r>
    <d v="2016-03-03T00:00:00"/>
    <s v="Voting Center"/>
    <x v="1"/>
    <x v="12"/>
    <s v="San Isidro del General"/>
    <d v="1899-12-30T21:00:00"/>
    <s v="Nelleke Bruyn"/>
    <n v="2"/>
    <n v="0"/>
    <n v="0"/>
    <n v="32"/>
    <n v="0"/>
    <n v="34"/>
    <n v="10"/>
  </r>
  <r>
    <d v="2016-03-05T00:00:00"/>
    <s v="Voting Center"/>
    <x v="1"/>
    <x v="12"/>
    <s v="Quepos"/>
    <d v="1899-12-30T01:00:00"/>
    <s v="Carolyn Joyce Onay"/>
    <n v="19"/>
    <n v="0"/>
    <n v="0"/>
    <n v="23"/>
    <n v="0"/>
    <n v="42"/>
    <n v="5"/>
  </r>
  <r>
    <d v="2016-03-05T00:00:00"/>
    <s v="Voting Center"/>
    <x v="1"/>
    <x v="12"/>
    <s v="San Jose"/>
    <d v="1899-12-30T23:00:00"/>
    <s v="Matthew Cooke"/>
    <n v="15"/>
    <n v="0"/>
    <n v="0"/>
    <n v="22"/>
    <n v="0"/>
    <n v="37"/>
    <n v="4"/>
  </r>
  <r>
    <d v="2016-03-08T00:00:00"/>
    <s v="Email/Fax"/>
    <x v="2"/>
    <x v="13"/>
    <m/>
    <m/>
    <m/>
    <n v="18"/>
    <n v="0"/>
    <n v="0"/>
    <n v="104"/>
    <n v="0"/>
    <n v="122"/>
    <n v="2"/>
  </r>
  <r>
    <d v="2016-03-08T00:00:00"/>
    <s v="Post - Country"/>
    <x v="2"/>
    <x v="13"/>
    <m/>
    <m/>
    <m/>
    <n v="28"/>
    <n v="0"/>
    <n v="0"/>
    <n v="97"/>
    <n v="0"/>
    <n v="125"/>
    <n v="3"/>
  </r>
  <r>
    <d v="2016-03-08T00:00:00"/>
    <s v="Post - Global"/>
    <x v="2"/>
    <x v="13"/>
    <m/>
    <m/>
    <m/>
    <n v="0"/>
    <n v="0"/>
    <n v="0"/>
    <n v="1"/>
    <n v="0"/>
    <n v="1"/>
    <n v="0"/>
  </r>
  <r>
    <d v="2016-03-01T00:00:00"/>
    <s v="Voting Center"/>
    <x v="2"/>
    <x v="13"/>
    <s v="Prague"/>
    <d v="1899-12-30T19:00:00"/>
    <s v="Julia Bryan"/>
    <n v="34"/>
    <n v="0"/>
    <n v="0"/>
    <n v="95"/>
    <n v="0"/>
    <n v="129"/>
    <n v="5"/>
  </r>
  <r>
    <d v="2016-03-08T00:00:00"/>
    <s v="Voting Center"/>
    <x v="2"/>
    <x v="13"/>
    <s v="Prague"/>
    <d v="1899-12-30T19:00:00"/>
    <s v="Juila Bryan"/>
    <n v="19"/>
    <n v="0"/>
    <n v="0"/>
    <n v="106"/>
    <n v="0"/>
    <n v="125"/>
    <n v="0"/>
  </r>
  <r>
    <d v="2016-03-08T00:00:00"/>
    <s v="Email/Fax"/>
    <x v="2"/>
    <x v="14"/>
    <m/>
    <m/>
    <m/>
    <n v="35"/>
    <n v="0"/>
    <n v="0"/>
    <n v="181"/>
    <n v="0"/>
    <n v="216"/>
    <n v="4"/>
  </r>
  <r>
    <d v="2016-03-08T00:00:00"/>
    <s v="Post - Country"/>
    <x v="2"/>
    <x v="14"/>
    <m/>
    <m/>
    <m/>
    <n v="1"/>
    <n v="0"/>
    <n v="0"/>
    <n v="7"/>
    <n v="0"/>
    <n v="8"/>
    <n v="0"/>
  </r>
  <r>
    <d v="2016-03-08T00:00:00"/>
    <s v="Post - Global"/>
    <x v="2"/>
    <x v="14"/>
    <m/>
    <m/>
    <m/>
    <n v="0"/>
    <n v="0"/>
    <n v="0"/>
    <n v="4"/>
    <n v="1"/>
    <n v="5"/>
    <n v="0"/>
  </r>
  <r>
    <d v="2016-03-01T00:00:00"/>
    <s v="Voting Center"/>
    <x v="2"/>
    <x v="14"/>
    <s v="Copenhagen"/>
    <d v="1899-12-30T20:00:00"/>
    <s v="Michelle Taube"/>
    <n v="53"/>
    <n v="0"/>
    <n v="0"/>
    <n v="166"/>
    <n v="0"/>
    <n v="219"/>
    <n v="7"/>
  </r>
  <r>
    <d v="2016-03-08T00:00:00"/>
    <s v="Email/Fax"/>
    <x v="1"/>
    <x v="15"/>
    <m/>
    <m/>
    <m/>
    <n v="12"/>
    <n v="0"/>
    <n v="0"/>
    <n v="30"/>
    <n v="0"/>
    <n v="42"/>
    <n v="1"/>
  </r>
  <r>
    <d v="2016-03-01T00:00:00"/>
    <s v="OTHER"/>
    <x v="1"/>
    <x v="15"/>
    <s v="Bani"/>
    <s v="?"/>
    <s v="Vianela Bello de Pol"/>
    <n v="30"/>
    <n v="0"/>
    <n v="0"/>
    <n v="0"/>
    <n v="0"/>
    <n v="30"/>
    <n v="1"/>
  </r>
  <r>
    <d v="2016-03-08T00:00:00"/>
    <s v="Post - Country"/>
    <x v="1"/>
    <x v="15"/>
    <m/>
    <m/>
    <m/>
    <n v="10"/>
    <n v="0"/>
    <n v="0"/>
    <n v="0"/>
    <n v="0"/>
    <n v="10"/>
    <n v="0"/>
  </r>
  <r>
    <d v="2016-03-08T00:00:00"/>
    <s v="Post - Global"/>
    <x v="1"/>
    <x v="15"/>
    <m/>
    <m/>
    <m/>
    <n v="0"/>
    <n v="0"/>
    <n v="0"/>
    <n v="0"/>
    <n v="0"/>
    <n v="0"/>
    <n v="0"/>
  </r>
  <r>
    <d v="2016-03-01T00:00:00"/>
    <s v="Voting Center"/>
    <x v="1"/>
    <x v="15"/>
    <s v="Santiago de los Caballeros"/>
    <d v="1899-12-30T17:00:00"/>
    <s v="Juan Jose Rodriguez (Vianela Bello de Pol)"/>
    <n v="40"/>
    <n v="0"/>
    <n v="0"/>
    <n v="0"/>
    <n v="0"/>
    <n v="40"/>
    <n v="0"/>
  </r>
  <r>
    <d v="2016-03-01T00:00:00"/>
    <s v="Voting Center"/>
    <x v="1"/>
    <x v="15"/>
    <s v="Santo Domingo"/>
    <d v="1899-12-30T20:00:00"/>
    <s v="Maria-Elena O'Rourke"/>
    <n v="63"/>
    <n v="0"/>
    <n v="0"/>
    <n v="7"/>
    <n v="0"/>
    <n v="70"/>
    <n v="0"/>
  </r>
  <r>
    <d v="2016-03-02T00:00:00"/>
    <s v="Voting Center"/>
    <x v="1"/>
    <x v="15"/>
    <s v="Santiago de los Caballeros"/>
    <d v="1899-12-30T17:00:00"/>
    <s v="Juan Jose Rodriguez"/>
    <n v="24"/>
    <n v="0"/>
    <n v="0"/>
    <n v="0"/>
    <n v="0"/>
    <n v="24"/>
    <n v="0"/>
  </r>
  <r>
    <d v="2016-03-02T00:00:00"/>
    <s v="Voting Center"/>
    <x v="1"/>
    <x v="15"/>
    <s v="Santo Domingo"/>
    <d v="1899-12-30T20:00:00"/>
    <s v="Maria-Elena O'Rourke"/>
    <n v="15"/>
    <n v="0"/>
    <n v="0"/>
    <n v="1"/>
    <n v="0"/>
    <n v="16"/>
    <n v="0"/>
  </r>
  <r>
    <d v="2016-03-03T00:00:00"/>
    <s v="Voting Center"/>
    <x v="1"/>
    <x v="15"/>
    <s v="Santiago de los Caballeros"/>
    <d v="1899-12-30T17:00:00"/>
    <s v="Juan Jose Rodriguez"/>
    <n v="11"/>
    <n v="0"/>
    <n v="0"/>
    <n v="1"/>
    <n v="0"/>
    <n v="12"/>
    <n v="0"/>
  </r>
  <r>
    <d v="2016-03-03T00:00:00"/>
    <s v="Voting Center"/>
    <x v="1"/>
    <x v="15"/>
    <s v="Bani"/>
    <d v="1899-12-30T18:00:00"/>
    <s v="Vianela Bello de Pol"/>
    <n v="4"/>
    <n v="0"/>
    <n v="0"/>
    <n v="0"/>
    <n v="0"/>
    <n v="4"/>
    <n v="0"/>
  </r>
  <r>
    <d v="2016-03-03T00:00:00"/>
    <s v="Voting Center"/>
    <x v="1"/>
    <x v="15"/>
    <s v="Santo Domingo"/>
    <d v="1899-12-30T20:00:00"/>
    <s v="Maria-Elena O'Rourke"/>
    <n v="27"/>
    <n v="0"/>
    <n v="0"/>
    <n v="0"/>
    <n v="0"/>
    <n v="27"/>
    <n v="0"/>
  </r>
  <r>
    <d v="2016-03-04T00:00:00"/>
    <s v="Voting Center"/>
    <x v="1"/>
    <x v="15"/>
    <s v="Santiago de los Caballeros"/>
    <d v="1899-12-30T17:00:00"/>
    <s v="Juan Jose Rodriguez"/>
    <n v="36"/>
    <n v="0"/>
    <n v="0"/>
    <n v="1"/>
    <n v="0"/>
    <n v="37"/>
    <n v="0"/>
  </r>
  <r>
    <d v="2016-03-04T00:00:00"/>
    <s v="Voting Center"/>
    <x v="1"/>
    <x v="15"/>
    <s v="Santo Domingo"/>
    <d v="1899-12-30T20:00:00"/>
    <s v="Maria-Elena O'Rourke"/>
    <n v="24"/>
    <n v="0"/>
    <n v="0"/>
    <n v="0"/>
    <n v="0"/>
    <n v="24"/>
    <n v="0"/>
  </r>
  <r>
    <d v="2016-03-05T00:00:00"/>
    <s v="Voting Center"/>
    <x v="1"/>
    <x v="15"/>
    <s v="Santo Domingo"/>
    <d v="1899-12-30T20:00:00"/>
    <s v="Maria-Elena O'Rourke"/>
    <n v="0"/>
    <n v="0"/>
    <n v="0"/>
    <n v="0"/>
    <n v="0"/>
    <n v="0"/>
    <n v="0"/>
  </r>
  <r>
    <d v="2016-03-06T00:00:00"/>
    <s v="Voting Center"/>
    <x v="1"/>
    <x v="15"/>
    <s v="Santo Domingo"/>
    <d v="1899-12-30T20:00:00"/>
    <s v="Maria-Elena O'Rourke"/>
    <n v="0"/>
    <n v="0"/>
    <n v="0"/>
    <n v="0"/>
    <n v="0"/>
    <n v="0"/>
    <n v="0"/>
  </r>
  <r>
    <d v="2016-03-07T00:00:00"/>
    <s v="Voting Center"/>
    <x v="1"/>
    <x v="15"/>
    <s v="Santo Domingo"/>
    <d v="1899-12-30T20:00:00"/>
    <s v="Maria-Elena O'Rourke"/>
    <n v="28"/>
    <n v="0"/>
    <n v="0"/>
    <n v="5"/>
    <n v="0"/>
    <n v="33"/>
    <n v="0"/>
  </r>
  <r>
    <d v="2016-03-08T00:00:00"/>
    <s v="Voting Center"/>
    <x v="1"/>
    <x v="15"/>
    <s v="Santo Domingo"/>
    <d v="1899-12-30T20:00:00"/>
    <s v="Maria-Elena O'Rourke"/>
    <n v="26"/>
    <n v="0"/>
    <n v="0"/>
    <n v="8"/>
    <n v="0"/>
    <n v="34"/>
    <n v="0"/>
  </r>
  <r>
    <d v="2016-03-08T00:00:00"/>
    <s v="Email/Fax"/>
    <x v="2"/>
    <x v="16"/>
    <m/>
    <m/>
    <m/>
    <n v="5"/>
    <n v="0"/>
    <n v="0"/>
    <n v="41"/>
    <n v="0"/>
    <n v="46"/>
    <n v="2"/>
  </r>
  <r>
    <d v="2016-03-08T00:00:00"/>
    <s v="Post - Country"/>
    <x v="2"/>
    <x v="16"/>
    <m/>
    <m/>
    <m/>
    <n v="0"/>
    <n v="0"/>
    <n v="0"/>
    <n v="0"/>
    <n v="0"/>
    <n v="0"/>
    <n v="0"/>
  </r>
  <r>
    <d v="2016-03-08T00:00:00"/>
    <s v="Post - Global"/>
    <x v="2"/>
    <x v="16"/>
    <m/>
    <m/>
    <m/>
    <n v="0"/>
    <n v="0"/>
    <n v="0"/>
    <n v="0"/>
    <n v="0"/>
    <n v="0"/>
    <n v="0"/>
  </r>
  <r>
    <d v="2016-03-08T00:00:00"/>
    <s v="Email/Fax"/>
    <x v="2"/>
    <x v="17"/>
    <m/>
    <m/>
    <m/>
    <n v="141"/>
    <n v="0"/>
    <n v="0"/>
    <n v="573"/>
    <n v="1"/>
    <n v="715"/>
    <n v="20"/>
  </r>
  <r>
    <d v="2016-03-08T00:00:00"/>
    <s v="Post - Global"/>
    <x v="2"/>
    <x v="17"/>
    <m/>
    <m/>
    <m/>
    <n v="4"/>
    <n v="0"/>
    <n v="0"/>
    <n v="4"/>
    <n v="0"/>
    <n v="8"/>
    <n v="0"/>
  </r>
  <r>
    <d v="2016-03-08T00:00:00"/>
    <s v="Email/Fax"/>
    <x v="2"/>
    <x v="18"/>
    <m/>
    <m/>
    <m/>
    <n v="581"/>
    <n v="0"/>
    <n v="2"/>
    <n v="1027"/>
    <n v="4"/>
    <n v="1614"/>
    <n v="35"/>
  </r>
  <r>
    <d v="2016-03-08T00:00:00"/>
    <s v="Post - Country"/>
    <x v="2"/>
    <x v="18"/>
    <m/>
    <m/>
    <m/>
    <n v="107"/>
    <n v="0"/>
    <n v="0"/>
    <n v="121"/>
    <n v="2"/>
    <n v="230"/>
    <n v="3"/>
  </r>
  <r>
    <d v="2016-03-08T00:00:00"/>
    <s v="Post - Global"/>
    <x v="2"/>
    <x v="18"/>
    <m/>
    <m/>
    <m/>
    <n v="32"/>
    <n v="0"/>
    <n v="0"/>
    <n v="45"/>
    <n v="1"/>
    <n v="78"/>
    <n v="19"/>
  </r>
  <r>
    <d v="2016-03-02T00:00:00"/>
    <s v="Voting Center"/>
    <x v="2"/>
    <x v="18"/>
    <s v="Grenoble"/>
    <d v="1899-12-30T21:00:00"/>
    <s v="Gretchen Pascalis"/>
    <n v="6"/>
    <n v="0"/>
    <n v="1"/>
    <n v="34"/>
    <n v="0"/>
    <n v="41"/>
    <n v="2"/>
  </r>
  <r>
    <d v="2016-03-03T00:00:00"/>
    <s v="Voting Center"/>
    <x v="2"/>
    <x v="18"/>
    <s v="Marseille"/>
    <d v="1899-12-30T21:00:00"/>
    <s v="Pamela King"/>
    <n v="23"/>
    <n v="0"/>
    <n v="0"/>
    <n v="31"/>
    <n v="0"/>
    <n v="54"/>
    <n v="5"/>
  </r>
  <r>
    <d v="2016-03-04T00:00:00"/>
    <s v="Voting Center"/>
    <x v="2"/>
    <x v="18"/>
    <s v="Toulouse"/>
    <d v="1899-12-30T19:00:00"/>
    <s v="Gina Granelli"/>
    <n v="11"/>
    <n v="0"/>
    <n v="1"/>
    <n v="37"/>
    <n v="0"/>
    <n v="49"/>
    <n v="2"/>
  </r>
  <r>
    <d v="2016-03-04T00:00:00"/>
    <s v="Voting Center"/>
    <x v="2"/>
    <x v="18"/>
    <s v="Paris"/>
    <d v="1899-12-30T22:00:00"/>
    <s v="Constance Borde"/>
    <n v="54"/>
    <n v="0"/>
    <n v="1"/>
    <n v="140"/>
    <n v="2"/>
    <n v="197"/>
    <n v="1"/>
  </r>
  <r>
    <d v="2016-03-05T00:00:00"/>
    <s v="Voting Center"/>
    <x v="2"/>
    <x v="18"/>
    <s v="Caen"/>
    <d v="1899-12-30T15:00:00"/>
    <s v="Nancy Raff"/>
    <n v="4"/>
    <n v="0"/>
    <n v="0"/>
    <n v="0"/>
    <n v="0"/>
    <n v="4"/>
    <n v="0"/>
  </r>
  <r>
    <d v="2016-03-05T00:00:00"/>
    <s v="Voting Center"/>
    <x v="2"/>
    <x v="18"/>
    <s v="Strasbourg"/>
    <d v="1899-12-30T17:00:00"/>
    <s v="Viv Beller"/>
    <n v="9"/>
    <n v="0"/>
    <n v="0"/>
    <n v="23"/>
    <n v="0"/>
    <n v="32"/>
    <n v="2"/>
  </r>
  <r>
    <d v="2016-03-05T00:00:00"/>
    <s v="Voting Center"/>
    <x v="2"/>
    <x v="18"/>
    <s v="Avignon"/>
    <d v="1899-12-30T18:00:00"/>
    <s v="Dennis Shibut"/>
    <n v="3"/>
    <n v="0"/>
    <n v="0"/>
    <n v="9"/>
    <n v="0"/>
    <n v="12"/>
    <n v="0"/>
  </r>
  <r>
    <d v="2016-03-05T00:00:00"/>
    <s v="Voting Center"/>
    <x v="2"/>
    <x v="18"/>
    <s v="Bordeaux"/>
    <d v="1899-12-30T18:00:00"/>
    <s v="Trudy Bolter"/>
    <n v="20"/>
    <n v="0"/>
    <n v="0"/>
    <n v="24"/>
    <n v="1"/>
    <n v="45"/>
    <n v="1"/>
  </r>
  <r>
    <d v="2016-03-05T00:00:00"/>
    <s v="Voting Center"/>
    <x v="2"/>
    <x v="18"/>
    <s v="Aix-en-Provence"/>
    <d v="1899-12-30T19:00:00"/>
    <s v="Rick Harrison"/>
    <n v="41"/>
    <n v="0"/>
    <n v="0"/>
    <n v="44"/>
    <n v="0"/>
    <n v="85"/>
    <n v="3"/>
  </r>
  <r>
    <d v="2016-03-05T00:00:00"/>
    <s v="Voting Center"/>
    <x v="2"/>
    <x v="18"/>
    <s v="Paris"/>
    <d v="1899-12-30T19:00:00"/>
    <s v="Constance Borde"/>
    <n v="142"/>
    <n v="0"/>
    <n v="1"/>
    <n v="257"/>
    <n v="2"/>
    <n v="402"/>
    <n v="3"/>
  </r>
  <r>
    <d v="2016-03-05T00:00:00"/>
    <s v="Voting Center"/>
    <x v="2"/>
    <x v="18"/>
    <s v="Nice"/>
    <d v="1899-12-30T20:00:00"/>
    <s v="Scott Baker"/>
    <n v="25"/>
    <n v="0"/>
    <n v="0"/>
    <n v="33"/>
    <n v="0"/>
    <n v="58"/>
    <n v="0"/>
  </r>
  <r>
    <d v="2016-03-08T00:00:00"/>
    <s v="Email/Fax"/>
    <x v="2"/>
    <x v="19"/>
    <m/>
    <m/>
    <m/>
    <n v="370"/>
    <n v="1"/>
    <n v="0"/>
    <n v="1031"/>
    <n v="1"/>
    <n v="1403"/>
    <n v="29"/>
  </r>
  <r>
    <d v="2016-03-08T00:00:00"/>
    <s v="Post - Country"/>
    <x v="2"/>
    <x v="19"/>
    <m/>
    <m/>
    <m/>
    <n v="36"/>
    <n v="0"/>
    <n v="0"/>
    <n v="61"/>
    <n v="0"/>
    <n v="97"/>
    <n v="1"/>
  </r>
  <r>
    <d v="2016-03-08T00:00:00"/>
    <s v="Post - Global"/>
    <x v="2"/>
    <x v="19"/>
    <m/>
    <m/>
    <m/>
    <n v="71"/>
    <n v="0"/>
    <n v="0"/>
    <n v="100"/>
    <n v="2"/>
    <n v="173"/>
    <n v="3"/>
  </r>
  <r>
    <d v="2016-03-01T00:00:00"/>
    <s v="Voting Center"/>
    <x v="2"/>
    <x v="19"/>
    <s v="Frankfurt"/>
    <d v="1899-12-30T18:00:00"/>
    <s v="Donald Ridgeway"/>
    <n v="13"/>
    <n v="0"/>
    <n v="0"/>
    <n v="41"/>
    <n v="1"/>
    <n v="55"/>
    <n v="2"/>
  </r>
  <r>
    <d v="2016-03-01T00:00:00"/>
    <s v="Voting Center"/>
    <x v="2"/>
    <x v="19"/>
    <s v="Gottingen"/>
    <d v="1899-12-30T20:00:00"/>
    <s v="Anne Marie Bessette"/>
    <n v="12"/>
    <n v="0"/>
    <n v="0"/>
    <n v="27"/>
    <n v="0"/>
    <n v="39"/>
    <n v="5"/>
  </r>
  <r>
    <d v="2016-03-01T00:00:00"/>
    <s v="Voting Center"/>
    <x v="2"/>
    <x v="19"/>
    <s v="Munich"/>
    <d v="1899-12-30T20:30:00"/>
    <s v="Beth von der Ohe"/>
    <n v="52"/>
    <n v="0"/>
    <n v="0"/>
    <n v="80"/>
    <n v="1"/>
    <n v="133"/>
    <n v="1"/>
  </r>
  <r>
    <d v="2016-03-04T00:00:00"/>
    <s v="Voting Center"/>
    <x v="2"/>
    <x v="19"/>
    <s v="Nuremberg"/>
    <d v="1899-12-30T21:00:00"/>
    <s v="Rebecca Downey "/>
    <n v="12"/>
    <n v="0"/>
    <n v="1"/>
    <n v="45"/>
    <n v="0"/>
    <n v="58"/>
    <n v="0"/>
  </r>
  <r>
    <d v="2016-03-04T00:00:00"/>
    <s v="Voting Center"/>
    <x v="2"/>
    <x v="19"/>
    <s v="Cologne"/>
    <d v="1899-12-30T21:00:00"/>
    <s v="Karen Schneider"/>
    <n v="4"/>
    <n v="0"/>
    <n v="0"/>
    <n v="7"/>
    <n v="0"/>
    <n v="11"/>
    <n v="0"/>
  </r>
  <r>
    <d v="2016-03-04T00:00:00"/>
    <s v="Voting Center"/>
    <x v="2"/>
    <x v="19"/>
    <s v="Stuttgart"/>
    <d v="1899-12-30T22:00:00"/>
    <s v="Sumner T. Sherman Jr."/>
    <n v="7"/>
    <n v="0"/>
    <n v="0"/>
    <n v="41"/>
    <n v="0"/>
    <n v="48"/>
    <n v="7"/>
  </r>
  <r>
    <d v="2016-03-05T00:00:00"/>
    <s v="Voting Center"/>
    <x v="2"/>
    <x v="19"/>
    <s v="Heidelberg"/>
    <d v="1899-12-30T16:00:00"/>
    <s v="John McQueen/Niki Vonderwell"/>
    <n v="25"/>
    <n v="0"/>
    <n v="0"/>
    <n v="53"/>
    <n v="0"/>
    <n v="78"/>
    <n v="1"/>
  </r>
  <r>
    <d v="2016-03-05T00:00:00"/>
    <s v="Voting Center"/>
    <x v="2"/>
    <x v="19"/>
    <s v="Wiesbaden"/>
    <d v="1899-12-30T17:00:00"/>
    <s v="Evie Walls"/>
    <n v="30"/>
    <n v="0"/>
    <n v="0"/>
    <n v="39"/>
    <n v="0"/>
    <n v="69"/>
    <n v="1"/>
  </r>
  <r>
    <d v="2016-03-05T00:00:00"/>
    <s v="Voting Center"/>
    <x v="2"/>
    <x v="19"/>
    <s v="Hamburg"/>
    <d v="1899-12-30T18:00:00"/>
    <s v="Sally Neumann-Benders"/>
    <n v="24"/>
    <n v="0"/>
    <n v="0"/>
    <n v="47"/>
    <n v="0"/>
    <n v="71"/>
    <n v="6"/>
  </r>
  <r>
    <d v="2016-03-05T00:00:00"/>
    <s v="Voting Center"/>
    <x v="2"/>
    <x v="19"/>
    <s v="Augsburg"/>
    <d v="1899-12-30T18:00:00"/>
    <s v="Robert Summers"/>
    <n v="9"/>
    <n v="0"/>
    <n v="0"/>
    <n v="16"/>
    <n v="2"/>
    <n v="27"/>
    <n v="1"/>
  </r>
  <r>
    <d v="2016-03-05T00:00:00"/>
    <s v="Voting Center"/>
    <x v="2"/>
    <x v="19"/>
    <s v="Cologne"/>
    <d v="1899-12-30T20:00:00"/>
    <s v="Karen Schneider"/>
    <n v="6"/>
    <n v="0"/>
    <n v="0"/>
    <n v="13"/>
    <n v="0"/>
    <n v="19"/>
    <n v="0"/>
  </r>
  <r>
    <d v="2016-03-06T00:00:00"/>
    <s v="Voting Center"/>
    <x v="2"/>
    <x v="19"/>
    <s v="Landstuhl"/>
    <d v="1899-12-30T17:30:00"/>
    <s v="Ron Schlundt"/>
    <n v="16"/>
    <n v="0"/>
    <n v="0"/>
    <n v="46"/>
    <n v="0"/>
    <n v="62"/>
    <n v="1"/>
  </r>
  <r>
    <d v="2016-03-06T00:00:00"/>
    <s v="Voting Center"/>
    <x v="2"/>
    <x v="19"/>
    <s v="Dusseldorf"/>
    <d v="1899-12-30T18:00:00"/>
    <s v="Bill Purcell"/>
    <n v="4"/>
    <n v="0"/>
    <n v="0"/>
    <n v="16"/>
    <n v="0"/>
    <n v="20"/>
    <n v="0"/>
  </r>
  <r>
    <d v="2016-03-06T00:00:00"/>
    <s v="Voting Center"/>
    <x v="2"/>
    <x v="19"/>
    <s v="Berlin"/>
    <d v="1899-12-30T20:00:00"/>
    <s v="Gwendolyn Lynch"/>
    <n v="114"/>
    <n v="0"/>
    <n v="0"/>
    <n v="440"/>
    <n v="0"/>
    <n v="554"/>
    <n v="14"/>
  </r>
  <r>
    <d v="2016-03-08T00:00:00"/>
    <s v="Email/Fax"/>
    <x v="2"/>
    <x v="20"/>
    <m/>
    <m/>
    <m/>
    <n v="30"/>
    <n v="0"/>
    <n v="0"/>
    <n v="38"/>
    <n v="0"/>
    <n v="68"/>
    <n v="1"/>
  </r>
  <r>
    <d v="2016-03-08T00:00:00"/>
    <s v="Post - Country"/>
    <x v="2"/>
    <x v="20"/>
    <m/>
    <m/>
    <m/>
    <n v="3"/>
    <n v="0"/>
    <n v="0"/>
    <n v="3"/>
    <n v="0"/>
    <n v="6"/>
    <n v="0"/>
  </r>
  <r>
    <d v="2016-03-08T00:00:00"/>
    <s v="Post - Global"/>
    <x v="2"/>
    <x v="20"/>
    <m/>
    <m/>
    <m/>
    <n v="0"/>
    <n v="0"/>
    <n v="0"/>
    <n v="1"/>
    <n v="0"/>
    <n v="1"/>
    <n v="0"/>
  </r>
  <r>
    <d v="2016-03-05T00:00:00"/>
    <s v="Voting Center"/>
    <x v="2"/>
    <x v="20"/>
    <s v="Athens"/>
    <d v="1899-12-30T17:00:00"/>
    <s v="Steve Medeiros"/>
    <n v="60"/>
    <n v="0"/>
    <n v="0"/>
    <n v="75"/>
    <n v="0"/>
    <n v="135"/>
    <n v="6"/>
  </r>
  <r>
    <d v="2016-03-08T00:00:00"/>
    <s v="Email/Fax"/>
    <x v="1"/>
    <x v="21"/>
    <m/>
    <m/>
    <m/>
    <n v="11"/>
    <n v="0"/>
    <n v="0"/>
    <n v="47"/>
    <n v="0"/>
    <n v="58"/>
    <n v="0"/>
  </r>
  <r>
    <d v="2016-03-08T00:00:00"/>
    <s v="Post - Country"/>
    <x v="1"/>
    <x v="21"/>
    <m/>
    <m/>
    <m/>
    <n v="2"/>
    <n v="0"/>
    <n v="0"/>
    <n v="2"/>
    <n v="1"/>
    <n v="5"/>
    <n v="0"/>
  </r>
  <r>
    <d v="2016-03-08T00:00:00"/>
    <s v="Post - Global"/>
    <x v="1"/>
    <x v="21"/>
    <m/>
    <m/>
    <m/>
    <n v="0"/>
    <n v="0"/>
    <n v="0"/>
    <n v="0"/>
    <n v="0"/>
    <n v="0"/>
    <n v="0"/>
  </r>
  <r>
    <d v="2016-03-01T00:00:00"/>
    <s v="Voting Center"/>
    <x v="1"/>
    <x v="21"/>
    <s v="La Antigua"/>
    <d v="1899-12-30T01:00:00"/>
    <s v="John Paul Chudy (Karen Adams Kalwara)"/>
    <n v="52"/>
    <n v="0"/>
    <n v="0"/>
    <n v="59"/>
    <n v="0"/>
    <n v="111"/>
    <n v="2"/>
  </r>
  <r>
    <d v="2016-03-08T00:00:00"/>
    <s v="Email/Fax"/>
    <x v="0"/>
    <x v="22"/>
    <m/>
    <m/>
    <m/>
    <n v="49"/>
    <n v="0"/>
    <n v="0"/>
    <n v="79"/>
    <n v="1"/>
    <n v="129"/>
    <n v="2"/>
  </r>
  <r>
    <d v="2016-03-08T00:00:00"/>
    <s v="Post - Country"/>
    <x v="0"/>
    <x v="22"/>
    <m/>
    <m/>
    <m/>
    <n v="3"/>
    <n v="0"/>
    <n v="0"/>
    <n v="7"/>
    <n v="0"/>
    <n v="10"/>
    <n v="1"/>
  </r>
  <r>
    <d v="2016-03-08T00:00:00"/>
    <s v="Post - Global"/>
    <x v="0"/>
    <x v="22"/>
    <m/>
    <m/>
    <m/>
    <n v="2"/>
    <n v="0"/>
    <n v="0"/>
    <n v="0"/>
    <n v="0"/>
    <n v="2"/>
    <n v="0"/>
  </r>
  <r>
    <d v="2016-03-01T00:00:00"/>
    <s v="Voting Center"/>
    <x v="0"/>
    <x v="22"/>
    <s v="Hong Kong"/>
    <d v="1899-12-30T14:00:00"/>
    <s v="glenn berkey"/>
    <n v="42"/>
    <n v="0"/>
    <n v="0"/>
    <n v="50"/>
    <n v="0"/>
    <n v="92"/>
    <n v="7"/>
  </r>
  <r>
    <d v="2016-03-06T00:00:00"/>
    <s v="Voting Center"/>
    <x v="0"/>
    <x v="22"/>
    <s v="Hong Kong"/>
    <d v="1899-12-30T09:00:00"/>
    <s v="glenn berkey"/>
    <n v="41"/>
    <n v="0"/>
    <n v="0"/>
    <n v="77"/>
    <n v="0"/>
    <n v="118"/>
    <n v="4"/>
  </r>
  <r>
    <d v="2016-03-08T00:00:00"/>
    <s v="Email/Fax"/>
    <x v="2"/>
    <x v="23"/>
    <m/>
    <m/>
    <m/>
    <n v="14"/>
    <n v="0"/>
    <n v="0"/>
    <n v="28"/>
    <n v="0"/>
    <n v="42"/>
    <n v="1"/>
  </r>
  <r>
    <d v="2016-03-08T00:00:00"/>
    <s v="Post - Country"/>
    <x v="2"/>
    <x v="23"/>
    <m/>
    <m/>
    <m/>
    <n v="1"/>
    <n v="0"/>
    <n v="0"/>
    <n v="0"/>
    <n v="0"/>
    <n v="1"/>
    <n v="0"/>
  </r>
  <r>
    <d v="2016-03-08T00:00:00"/>
    <s v="Post - Global"/>
    <x v="2"/>
    <x v="23"/>
    <m/>
    <m/>
    <m/>
    <n v="0"/>
    <n v="0"/>
    <n v="0"/>
    <n v="0"/>
    <n v="0"/>
    <n v="0"/>
    <n v="0"/>
  </r>
  <r>
    <d v="2016-03-03T00:00:00"/>
    <s v="Voting Center"/>
    <x v="2"/>
    <x v="23"/>
    <s v="Budapest"/>
    <d v="1899-12-30T20:00:00"/>
    <s v="Marylin Ball Brown"/>
    <n v="6"/>
    <n v="0"/>
    <n v="0"/>
    <n v="24"/>
    <n v="0"/>
    <n v="30"/>
    <n v="2"/>
  </r>
  <r>
    <d v="2016-03-04T00:00:00"/>
    <s v="Voting Center"/>
    <x v="2"/>
    <x v="23"/>
    <s v="Budapest"/>
    <d v="1899-12-30T20:00:00"/>
    <s v="Marylin Ball Brown"/>
    <n v="6"/>
    <n v="0"/>
    <n v="0"/>
    <n v="19"/>
    <n v="0"/>
    <n v="25"/>
    <n v="2"/>
  </r>
  <r>
    <d v="2016-03-05T00:00:00"/>
    <s v="Voting Center"/>
    <x v="2"/>
    <x v="23"/>
    <s v="Budapest"/>
    <d v="1899-12-30T20:00:00"/>
    <s v="Marylin Ball Brown"/>
    <n v="8"/>
    <n v="0"/>
    <n v="0"/>
    <n v="21"/>
    <n v="0"/>
    <n v="29"/>
    <n v="0"/>
  </r>
  <r>
    <d v="2016-03-08T00:00:00"/>
    <s v="Email/Fax"/>
    <x v="0"/>
    <x v="24"/>
    <m/>
    <m/>
    <m/>
    <n v="39"/>
    <n v="0"/>
    <n v="0"/>
    <n v="101"/>
    <n v="0"/>
    <n v="140"/>
    <n v="4"/>
  </r>
  <r>
    <d v="2016-03-08T00:00:00"/>
    <s v="Post - Country"/>
    <x v="0"/>
    <x v="24"/>
    <m/>
    <m/>
    <m/>
    <n v="2"/>
    <n v="0"/>
    <n v="0"/>
    <n v="2"/>
    <n v="0"/>
    <n v="4"/>
    <n v="0"/>
  </r>
  <r>
    <d v="2016-03-08T00:00:00"/>
    <s v="Post - Global"/>
    <x v="0"/>
    <x v="24"/>
    <m/>
    <m/>
    <m/>
    <n v="1"/>
    <n v="0"/>
    <n v="0"/>
    <n v="0"/>
    <n v="0"/>
    <n v="1"/>
    <n v="0"/>
  </r>
  <r>
    <d v="2016-03-01T00:00:00"/>
    <s v="Voting Center"/>
    <x v="0"/>
    <x v="24"/>
    <s v="New Delhi"/>
    <d v="1899-12-30T14:30:00"/>
    <s v="Kari Hiepko-Odermann"/>
    <n v="7"/>
    <n v="0"/>
    <n v="0"/>
    <n v="9"/>
    <n v="0"/>
    <n v="16"/>
    <n v="1"/>
  </r>
  <r>
    <d v="2016-03-01T00:00:00"/>
    <s v="Voting Center"/>
    <x v="0"/>
    <x v="24"/>
    <s v="Kolkata"/>
    <d v="1899-12-30T16:30:00"/>
    <s v="Jonathan Ward"/>
    <n v="2"/>
    <n v="0"/>
    <n v="0"/>
    <n v="6"/>
    <n v="0"/>
    <n v="8"/>
    <n v="0"/>
  </r>
  <r>
    <d v="2016-03-05T00:00:00"/>
    <s v="Voting Center"/>
    <x v="0"/>
    <x v="24"/>
    <s v="Mumbai"/>
    <d v="1899-12-30T10:30:00"/>
    <s v="Satish Betadpur"/>
    <n v="3"/>
    <n v="0"/>
    <n v="0"/>
    <n v="3"/>
    <n v="0"/>
    <n v="6"/>
    <n v="0"/>
  </r>
  <r>
    <d v="2016-03-06T00:00:00"/>
    <s v="Voting Center"/>
    <x v="0"/>
    <x v="24"/>
    <s v="Bangalore"/>
    <d v="1899-12-30T11:30:00"/>
    <s v="Alok Mehrotra"/>
    <n v="6"/>
    <n v="0"/>
    <n v="0"/>
    <n v="16"/>
    <n v="0"/>
    <n v="22"/>
    <n v="1"/>
  </r>
  <r>
    <d v="2016-03-08T00:00:00"/>
    <s v="Email/Fax"/>
    <x v="0"/>
    <x v="25"/>
    <m/>
    <m/>
    <m/>
    <n v="25"/>
    <n v="0"/>
    <n v="0"/>
    <n v="75"/>
    <n v="0"/>
    <n v="100"/>
    <n v="2"/>
  </r>
  <r>
    <d v="2016-03-08T00:00:00"/>
    <s v="Post - Country"/>
    <x v="0"/>
    <x v="25"/>
    <m/>
    <m/>
    <m/>
    <n v="0"/>
    <n v="0"/>
    <n v="0"/>
    <n v="0"/>
    <n v="0"/>
    <n v="0"/>
    <n v="0"/>
  </r>
  <r>
    <d v="2016-03-08T00:00:00"/>
    <s v="Post - Global"/>
    <x v="0"/>
    <x v="25"/>
    <m/>
    <m/>
    <m/>
    <n v="0"/>
    <n v="0"/>
    <n v="0"/>
    <n v="0"/>
    <n v="0"/>
    <n v="0"/>
    <n v="0"/>
  </r>
  <r>
    <d v="2016-03-08T00:00:00"/>
    <s v="Email/Fax"/>
    <x v="2"/>
    <x v="26"/>
    <m/>
    <m/>
    <m/>
    <n v="66"/>
    <n v="0"/>
    <n v="0"/>
    <n v="171"/>
    <n v="0"/>
    <n v="237"/>
    <n v="4"/>
  </r>
  <r>
    <d v="2016-03-08T00:00:00"/>
    <s v="Post - Country"/>
    <x v="2"/>
    <x v="26"/>
    <m/>
    <m/>
    <m/>
    <n v="29"/>
    <n v="0"/>
    <n v="0"/>
    <n v="39"/>
    <n v="0"/>
    <n v="68"/>
    <n v="4"/>
  </r>
  <r>
    <d v="2016-03-08T00:00:00"/>
    <s v="Post - Global"/>
    <x v="2"/>
    <x v="26"/>
    <m/>
    <m/>
    <m/>
    <n v="4"/>
    <n v="0"/>
    <n v="0"/>
    <n v="13"/>
    <n v="0"/>
    <n v="17"/>
    <n v="1"/>
  </r>
  <r>
    <d v="2016-03-01T00:00:00"/>
    <s v="Voting Center"/>
    <x v="2"/>
    <x v="26"/>
    <s v="Dublin"/>
    <d v="1899-12-30T21:00:00"/>
    <s v="TJ Mulloy"/>
    <n v="32"/>
    <n v="0"/>
    <n v="0"/>
    <n v="91"/>
    <n v="1"/>
    <n v="124"/>
    <n v="0"/>
  </r>
  <r>
    <d v="2016-03-05T00:00:00"/>
    <s v="Voting Center"/>
    <x v="2"/>
    <x v="26"/>
    <s v="Galway"/>
    <d v="1899-12-30T18:00:00"/>
    <s v="Orla Dunne &amp; Conor Cunningham"/>
    <n v="25"/>
    <n v="0"/>
    <n v="0"/>
    <n v="42"/>
    <n v="0"/>
    <n v="67"/>
    <n v="0"/>
  </r>
  <r>
    <d v="2016-03-08T00:00:00"/>
    <s v="Email/Fax"/>
    <x v="2"/>
    <x v="27"/>
    <m/>
    <m/>
    <m/>
    <n v="156"/>
    <n v="0"/>
    <n v="0"/>
    <n v="244"/>
    <n v="3"/>
    <n v="403"/>
    <n v="11"/>
  </r>
  <r>
    <d v="2016-03-08T00:00:00"/>
    <s v="Post - Country"/>
    <x v="2"/>
    <x v="27"/>
    <m/>
    <m/>
    <m/>
    <n v="0"/>
    <n v="0"/>
    <n v="0"/>
    <n v="0"/>
    <n v="0"/>
    <n v="0"/>
    <n v="0"/>
  </r>
  <r>
    <d v="2016-03-08T00:00:00"/>
    <s v="Post - Global"/>
    <x v="2"/>
    <x v="27"/>
    <m/>
    <m/>
    <m/>
    <n v="4"/>
    <n v="0"/>
    <n v="0"/>
    <n v="5"/>
    <n v="0"/>
    <n v="9"/>
    <n v="0"/>
  </r>
  <r>
    <d v="2016-03-08T00:00:00"/>
    <s v="Email/Fax"/>
    <x v="2"/>
    <x v="28"/>
    <m/>
    <m/>
    <m/>
    <n v="167"/>
    <n v="0"/>
    <n v="0"/>
    <n v="366"/>
    <n v="1"/>
    <n v="534"/>
    <n v="13"/>
  </r>
  <r>
    <d v="2016-03-08T00:00:00"/>
    <s v="Post - Country"/>
    <x v="2"/>
    <x v="28"/>
    <m/>
    <m/>
    <m/>
    <n v="1"/>
    <n v="0"/>
    <n v="0"/>
    <n v="6"/>
    <n v="0"/>
    <n v="7"/>
    <n v="0"/>
  </r>
  <r>
    <d v="2016-03-08T00:00:00"/>
    <s v="Post - Global"/>
    <x v="2"/>
    <x v="28"/>
    <m/>
    <m/>
    <m/>
    <n v="3"/>
    <n v="0"/>
    <n v="0"/>
    <n v="2"/>
    <n v="0"/>
    <n v="5"/>
    <n v="0"/>
  </r>
  <r>
    <d v="2016-03-04T00:00:00"/>
    <s v="Voting Center"/>
    <x v="2"/>
    <x v="28"/>
    <s v="Rome"/>
    <d v="1899-12-30T17:00:00"/>
    <s v="Matthew Montavon"/>
    <n v="56"/>
    <n v="0"/>
    <n v="0"/>
    <n v="77"/>
    <n v="0"/>
    <n v="133"/>
    <n v="11"/>
  </r>
  <r>
    <d v="2016-03-05T00:00:00"/>
    <s v="Voting Center"/>
    <x v="2"/>
    <x v="28"/>
    <s v="Naples"/>
    <d v="1899-12-30T14:00:00"/>
    <s v="Anthony M. Quattrone"/>
    <n v="6"/>
    <n v="0"/>
    <n v="0"/>
    <n v="12"/>
    <n v="0"/>
    <n v="18"/>
    <n v="0"/>
  </r>
  <r>
    <d v="2016-03-05T00:00:00"/>
    <s v="Voting Center"/>
    <x v="2"/>
    <x v="28"/>
    <s v="Florence"/>
    <d v="1899-12-30T17:00:00"/>
    <s v="Kristina Paccione"/>
    <n v="20"/>
    <n v="0"/>
    <n v="0"/>
    <n v="72"/>
    <n v="1"/>
    <n v="93"/>
    <n v="0"/>
  </r>
  <r>
    <d v="2016-03-07T00:00:00"/>
    <s v="Voting Center"/>
    <x v="2"/>
    <x v="28"/>
    <s v="Milan"/>
    <d v="1899-12-30T21:00:00"/>
    <s v="Astri Palmieri"/>
    <n v="16"/>
    <n v="0"/>
    <n v="0"/>
    <n v="42"/>
    <n v="0"/>
    <n v="58"/>
    <n v="0"/>
  </r>
  <r>
    <d v="2016-03-08T00:00:00"/>
    <s v="Email/Fax"/>
    <x v="0"/>
    <x v="29"/>
    <m/>
    <m/>
    <m/>
    <n v="96"/>
    <n v="0"/>
    <n v="0"/>
    <n v="641"/>
    <n v="2"/>
    <n v="739"/>
    <n v="13"/>
  </r>
  <r>
    <d v="2016-03-08T00:00:00"/>
    <s v="Post - Country"/>
    <x v="0"/>
    <x v="29"/>
    <m/>
    <m/>
    <m/>
    <n v="17"/>
    <n v="0"/>
    <n v="0"/>
    <n v="71"/>
    <n v="0"/>
    <n v="88"/>
    <n v="5"/>
  </r>
  <r>
    <d v="2016-03-08T00:00:00"/>
    <s v="Post - Global"/>
    <x v="0"/>
    <x v="29"/>
    <m/>
    <m/>
    <m/>
    <n v="2"/>
    <n v="0"/>
    <n v="0"/>
    <n v="8"/>
    <n v="0"/>
    <n v="10"/>
    <n v="1"/>
  </r>
  <r>
    <d v="2016-03-01T00:00:00"/>
    <s v="Voting Center"/>
    <x v="0"/>
    <x v="29"/>
    <s v="Tokyo"/>
    <d v="1899-12-30T13:00:00"/>
    <s v="Tom Schmid (Jenise Treuting)"/>
    <n v="14"/>
    <n v="0"/>
    <n v="0"/>
    <n v="93"/>
    <n v="0"/>
    <n v="107"/>
    <n v="2"/>
  </r>
  <r>
    <d v="2016-03-03T00:00:00"/>
    <s v="Voting Center"/>
    <x v="0"/>
    <x v="29"/>
    <s v="Nagoya"/>
    <d v="1899-12-30T11:00:00"/>
    <s v="Darrell Harris"/>
    <n v="1"/>
    <n v="0"/>
    <n v="0"/>
    <n v="27"/>
    <n v="0"/>
    <n v="28"/>
    <n v="2"/>
  </r>
  <r>
    <d v="2016-03-04T00:00:00"/>
    <s v="Voting Center"/>
    <x v="0"/>
    <x v="29"/>
    <s v="Nagoya"/>
    <d v="1899-12-30T11:00:00"/>
    <s v="Darrell Harris"/>
    <n v="7"/>
    <n v="0"/>
    <n v="0"/>
    <n v="28"/>
    <n v="0"/>
    <n v="35"/>
    <n v="0"/>
  </r>
  <r>
    <d v="2016-03-05T00:00:00"/>
    <s v="Voting Center"/>
    <x v="0"/>
    <x v="29"/>
    <s v="Tokyo"/>
    <d v="1899-12-30T10:00:00"/>
    <s v="Tom Schmid"/>
    <n v="16"/>
    <n v="0"/>
    <n v="0"/>
    <n v="85"/>
    <n v="0"/>
    <n v="101"/>
    <n v="3"/>
  </r>
  <r>
    <d v="2016-03-06T00:00:00"/>
    <s v="Voting Center"/>
    <x v="0"/>
    <x v="29"/>
    <s v="Osaka"/>
    <d v="1899-12-30T12:00:00"/>
    <s v="Craig Sweet"/>
    <n v="10"/>
    <n v="0"/>
    <n v="0"/>
    <n v="116"/>
    <n v="0"/>
    <n v="126"/>
    <n v="9"/>
  </r>
  <r>
    <d v="2016-03-08T00:00:00"/>
    <s v="Voting Center"/>
    <x v="0"/>
    <x v="29"/>
    <s v="Tokyo"/>
    <d v="1899-12-30T13:00:00"/>
    <s v="Tom Schmid"/>
    <n v="13"/>
    <n v="0"/>
    <n v="0"/>
    <n v="109"/>
    <n v="0"/>
    <n v="122"/>
    <n v="3"/>
  </r>
  <r>
    <d v="2016-03-08T00:00:00"/>
    <s v="Email/Fax"/>
    <x v="2"/>
    <x v="30"/>
    <m/>
    <m/>
    <m/>
    <n v="6"/>
    <n v="0"/>
    <n v="0"/>
    <n v="29"/>
    <n v="0"/>
    <n v="35"/>
    <n v="1"/>
  </r>
  <r>
    <d v="2016-03-08T00:00:00"/>
    <s v="Post - Country"/>
    <x v="2"/>
    <x v="30"/>
    <m/>
    <m/>
    <m/>
    <n v="0"/>
    <n v="0"/>
    <n v="0"/>
    <n v="0"/>
    <n v="0"/>
    <n v="0"/>
    <n v="0"/>
  </r>
  <r>
    <d v="2016-03-08T00:00:00"/>
    <s v="Post - Global"/>
    <x v="2"/>
    <x v="30"/>
    <m/>
    <m/>
    <m/>
    <n v="0"/>
    <n v="0"/>
    <n v="0"/>
    <n v="0"/>
    <n v="0"/>
    <n v="0"/>
    <n v="0"/>
  </r>
  <r>
    <d v="2016-03-08T00:00:00"/>
    <s v="Email/Fax"/>
    <x v="2"/>
    <x v="31"/>
    <m/>
    <m/>
    <m/>
    <n v="14"/>
    <n v="0"/>
    <n v="0"/>
    <n v="12"/>
    <n v="0"/>
    <n v="26"/>
    <n v="1"/>
  </r>
  <r>
    <d v="2016-03-08T00:00:00"/>
    <s v="Post - Country"/>
    <x v="2"/>
    <x v="31"/>
    <m/>
    <m/>
    <m/>
    <n v="1"/>
    <n v="0"/>
    <n v="0"/>
    <n v="1"/>
    <n v="0"/>
    <n v="2"/>
    <n v="0"/>
  </r>
  <r>
    <d v="2016-03-08T00:00:00"/>
    <s v="Post - Global"/>
    <x v="2"/>
    <x v="31"/>
    <m/>
    <m/>
    <m/>
    <n v="0"/>
    <n v="0"/>
    <n v="0"/>
    <n v="0"/>
    <n v="0"/>
    <n v="0"/>
    <n v="0"/>
  </r>
  <r>
    <d v="2016-03-01T00:00:00"/>
    <s v="Voting Center"/>
    <x v="2"/>
    <x v="31"/>
    <s v="Luxembourg-Ville"/>
    <d v="1899-12-30T21:00:00"/>
    <s v="Will Bakker"/>
    <n v="25"/>
    <n v="0"/>
    <n v="0"/>
    <n v="40"/>
    <n v="1"/>
    <n v="66"/>
    <n v="2"/>
  </r>
  <r>
    <d v="2016-03-08T00:00:00"/>
    <s v="Voting Center"/>
    <x v="2"/>
    <x v="31"/>
    <s v="Luxembourg-Ville"/>
    <d v="1899-12-30T22:00:00"/>
    <s v="Will Bakker"/>
    <n v="5"/>
    <n v="0"/>
    <n v="0"/>
    <n v="12"/>
    <n v="0"/>
    <n v="17"/>
    <n v="0"/>
  </r>
  <r>
    <d v="2016-03-08T00:00:00"/>
    <s v="Email/Fax"/>
    <x v="1"/>
    <x v="32"/>
    <m/>
    <m/>
    <m/>
    <n v="179"/>
    <n v="1"/>
    <n v="0"/>
    <n v="400"/>
    <n v="2"/>
    <n v="582"/>
    <n v="25"/>
  </r>
  <r>
    <d v="2016-03-08T00:00:00"/>
    <s v="Post - Country"/>
    <x v="1"/>
    <x v="32"/>
    <m/>
    <m/>
    <m/>
    <n v="3"/>
    <n v="0"/>
    <n v="0"/>
    <n v="9"/>
    <n v="0"/>
    <n v="12"/>
    <n v="0"/>
  </r>
  <r>
    <d v="2016-03-08T00:00:00"/>
    <s v="Post - Global"/>
    <x v="1"/>
    <x v="32"/>
    <m/>
    <m/>
    <m/>
    <n v="2"/>
    <n v="0"/>
    <n v="0"/>
    <n v="1"/>
    <n v="0"/>
    <n v="3"/>
    <n v="0"/>
  </r>
  <r>
    <d v="2016-03-01T00:00:00"/>
    <s v="Voting Center"/>
    <x v="1"/>
    <x v="32"/>
    <s v="San Miguel de Allende"/>
    <d v="1899-12-30T23:00:00"/>
    <s v="Ellie Yepez"/>
    <n v="178"/>
    <n v="1"/>
    <n v="0"/>
    <n v="208"/>
    <n v="0"/>
    <n v="387"/>
    <n v="113"/>
  </r>
  <r>
    <d v="2016-03-01T00:00:00"/>
    <s v="Voting Center"/>
    <x v="1"/>
    <x v="32"/>
    <s v="Puerto Vallarta"/>
    <d v="1899-12-30T00:00:00"/>
    <s v="Roberta Jensen"/>
    <n v="0"/>
    <n v="0"/>
    <n v="0"/>
    <n v="1"/>
    <n v="0"/>
    <n v="1"/>
    <n v="47"/>
  </r>
  <r>
    <d v="2016-03-01T00:00:00"/>
    <s v="Voting Center"/>
    <x v="1"/>
    <x v="32"/>
    <s v="Mexico City"/>
    <d v="1899-12-30T01:00:00"/>
    <s v="Larry Pihl"/>
    <n v="2"/>
    <n v="0"/>
    <n v="0"/>
    <n v="25"/>
    <n v="0"/>
    <n v="27"/>
    <n v="0"/>
  </r>
  <r>
    <d v="2016-03-01T00:00:00"/>
    <s v="Voting Center"/>
    <x v="1"/>
    <x v="32"/>
    <s v="Mazatlan"/>
    <d v="1899-12-30T04:00:00"/>
    <s v="Jim Maynard"/>
    <n v="29"/>
    <n v="0"/>
    <n v="0"/>
    <n v="18"/>
    <n v="0"/>
    <n v="47"/>
    <n v="7"/>
  </r>
  <r>
    <d v="2016-03-03T00:00:00"/>
    <s v="Voting Center"/>
    <x v="1"/>
    <x v="32"/>
    <s v="Puerto Vallarta"/>
    <d v="1899-12-30T00:00:00"/>
    <s v="Judith Ewing Morlan (signed by Roberta Jensen)"/>
    <n v="10"/>
    <n v="0"/>
    <n v="0"/>
    <n v="22"/>
    <n v="0"/>
    <n v="32"/>
    <n v="1"/>
  </r>
  <r>
    <d v="2016-03-07T00:00:00"/>
    <s v="Voting Center"/>
    <x v="1"/>
    <x v="32"/>
    <s v="Ajijic"/>
    <d v="1899-12-30T23:00:00"/>
    <s v="Tim Whiting"/>
    <n v="132"/>
    <n v="0"/>
    <n v="0"/>
    <n v="164"/>
    <n v="1"/>
    <n v="297"/>
    <n v="5"/>
  </r>
  <r>
    <d v="2016-03-08T00:00:00"/>
    <s v="Email/Fax"/>
    <x v="2"/>
    <x v="33"/>
    <m/>
    <m/>
    <m/>
    <n v="144"/>
    <n v="0"/>
    <n v="0"/>
    <n v="293"/>
    <n v="1"/>
    <n v="438"/>
    <n v="7"/>
  </r>
  <r>
    <d v="2016-03-08T00:00:00"/>
    <s v="Post - Country"/>
    <x v="2"/>
    <x v="33"/>
    <m/>
    <m/>
    <m/>
    <n v="20"/>
    <n v="0"/>
    <n v="0"/>
    <n v="18"/>
    <n v="0"/>
    <n v="38"/>
    <n v="1"/>
  </r>
  <r>
    <d v="2016-03-08T00:00:00"/>
    <s v="Post - Global"/>
    <x v="2"/>
    <x v="33"/>
    <m/>
    <m/>
    <m/>
    <n v="1"/>
    <n v="0"/>
    <n v="0"/>
    <n v="12"/>
    <n v="0"/>
    <n v="13"/>
    <n v="1"/>
  </r>
  <r>
    <d v="2016-03-06T00:00:00"/>
    <s v="Voting Center"/>
    <x v="2"/>
    <x v="33"/>
    <s v="Amsterdam"/>
    <d v="1899-12-30T18:00:00"/>
    <s v="Nicole Vreeman"/>
    <n v="99"/>
    <n v="0"/>
    <n v="0"/>
    <n v="230"/>
    <n v="0"/>
    <n v="329"/>
    <n v="5"/>
  </r>
  <r>
    <d v="2016-03-07T00:00:00"/>
    <s v="Voting Center"/>
    <x v="2"/>
    <x v="33"/>
    <s v="The Hague"/>
    <d v="1899-12-30T21:00:00"/>
    <s v="Andrew Keller"/>
    <n v="26"/>
    <n v="0"/>
    <n v="0"/>
    <n v="68"/>
    <n v="0"/>
    <n v="94"/>
    <n v="2"/>
  </r>
  <r>
    <d v="2016-03-08T00:00:00"/>
    <s v="Email/Fax"/>
    <x v="0"/>
    <x v="34"/>
    <m/>
    <m/>
    <m/>
    <n v="39"/>
    <n v="0"/>
    <n v="0"/>
    <n v="329"/>
    <n v="0"/>
    <n v="368"/>
    <n v="4"/>
  </r>
  <r>
    <d v="2016-03-08T00:00:00"/>
    <s v="Post - Country"/>
    <x v="0"/>
    <x v="34"/>
    <m/>
    <m/>
    <m/>
    <n v="1"/>
    <n v="0"/>
    <n v="0"/>
    <n v="12"/>
    <n v="0"/>
    <n v="13"/>
    <n v="0"/>
  </r>
  <r>
    <d v="2016-03-08T00:00:00"/>
    <s v="Post - Global"/>
    <x v="0"/>
    <x v="34"/>
    <m/>
    <m/>
    <m/>
    <n v="0"/>
    <n v="0"/>
    <n v="0"/>
    <n v="3"/>
    <n v="0"/>
    <n v="3"/>
    <n v="0"/>
  </r>
  <r>
    <d v="2016-02-29T00:00:00"/>
    <s v="Voting Center"/>
    <x v="0"/>
    <x v="34"/>
    <s v="Wellington"/>
    <d v="1899-12-30T12:20:00"/>
    <s v="Kat Allikian"/>
    <n v="6"/>
    <n v="0"/>
    <n v="0"/>
    <n v="20"/>
    <n v="0"/>
    <n v="26"/>
    <n v="2"/>
  </r>
  <r>
    <d v="2016-03-01T00:00:00"/>
    <s v="Voting Center"/>
    <x v="0"/>
    <x v="34"/>
    <s v="Auckland"/>
    <d v="1899-12-30T06:00:00"/>
    <s v="Christine Valverde"/>
    <n v="7"/>
    <n v="0"/>
    <n v="0"/>
    <n v="29"/>
    <n v="0"/>
    <n v="36"/>
    <n v="4"/>
  </r>
  <r>
    <d v="2016-03-01T00:00:00"/>
    <s v="Voting Center"/>
    <x v="0"/>
    <x v="34"/>
    <s v="Wellington"/>
    <d v="1899-12-30T07:00:00"/>
    <s v="Kat Allikian"/>
    <n v="7"/>
    <n v="0"/>
    <n v="0"/>
    <n v="41"/>
    <n v="0"/>
    <n v="48"/>
    <n v="3"/>
  </r>
  <r>
    <d v="2016-03-05T00:00:00"/>
    <s v="Voting Center"/>
    <x v="0"/>
    <x v="34"/>
    <s v="Wellington"/>
    <d v="1899-12-30T05:00:00"/>
    <s v="Kat Allikian"/>
    <n v="3"/>
    <n v="0"/>
    <n v="0"/>
    <n v="42"/>
    <n v="0"/>
    <n v="45"/>
    <n v="5"/>
  </r>
  <r>
    <d v="2016-03-08T00:00:00"/>
    <s v="Email/Fax"/>
    <x v="2"/>
    <x v="35"/>
    <m/>
    <m/>
    <m/>
    <n v="4"/>
    <n v="0"/>
    <n v="0"/>
    <n v="1"/>
    <n v="0"/>
    <n v="5"/>
    <n v="1"/>
  </r>
  <r>
    <d v="2016-03-08T00:00:00"/>
    <s v="Post - Country"/>
    <x v="2"/>
    <x v="35"/>
    <m/>
    <m/>
    <m/>
    <n v="0"/>
    <n v="0"/>
    <n v="0"/>
    <n v="0"/>
    <n v="0"/>
    <n v="0"/>
    <n v="0"/>
  </r>
  <r>
    <d v="2016-03-08T00:00:00"/>
    <s v="Post - Global"/>
    <x v="2"/>
    <x v="35"/>
    <m/>
    <m/>
    <m/>
    <n v="0"/>
    <n v="0"/>
    <n v="0"/>
    <n v="0"/>
    <n v="0"/>
    <n v="0"/>
    <n v="0"/>
  </r>
  <r>
    <d v="2016-03-08T00:00:00"/>
    <s v="Email/Fax"/>
    <x v="2"/>
    <x v="36"/>
    <m/>
    <m/>
    <m/>
    <n v="54"/>
    <n v="0"/>
    <n v="0"/>
    <n v="191"/>
    <n v="2"/>
    <n v="247"/>
    <n v="5"/>
  </r>
  <r>
    <d v="2016-03-08T00:00:00"/>
    <s v="Post - Country"/>
    <x v="2"/>
    <x v="36"/>
    <m/>
    <m/>
    <m/>
    <n v="6"/>
    <n v="0"/>
    <n v="0"/>
    <n v="12"/>
    <n v="0"/>
    <n v="18"/>
    <n v="0"/>
  </r>
  <r>
    <d v="2016-03-08T00:00:00"/>
    <s v="Post - Global"/>
    <x v="2"/>
    <x v="36"/>
    <m/>
    <m/>
    <m/>
    <n v="2"/>
    <n v="0"/>
    <n v="0"/>
    <n v="4"/>
    <n v="0"/>
    <n v="6"/>
    <n v="1"/>
  </r>
  <r>
    <d v="2016-03-01T00:00:00"/>
    <s v="Voting Center"/>
    <x v="2"/>
    <x v="36"/>
    <s v="Oslo"/>
    <d v="1899-12-30T20:00:00"/>
    <s v="Brad Larson"/>
    <n v="21"/>
    <n v="0"/>
    <n v="0"/>
    <n v="55"/>
    <n v="0"/>
    <n v="76"/>
    <n v="1"/>
  </r>
  <r>
    <d v="2016-03-08T00:00:00"/>
    <s v="Voting Center"/>
    <x v="2"/>
    <x v="36"/>
    <s v="Oslo"/>
    <d v="1899-12-30T20:00:00"/>
    <s v="Brad Larson"/>
    <n v="19"/>
    <n v="0"/>
    <n v="0"/>
    <n v="66"/>
    <n v="0"/>
    <n v="85"/>
    <n v="1"/>
  </r>
  <r>
    <d v="2016-03-08T00:00:00"/>
    <s v="Email/Fax"/>
    <x v="1"/>
    <x v="37"/>
    <m/>
    <m/>
    <m/>
    <n v="23"/>
    <n v="0"/>
    <n v="0"/>
    <n v="68"/>
    <n v="0"/>
    <n v="91"/>
    <n v="2"/>
  </r>
  <r>
    <d v="2016-03-08T00:00:00"/>
    <s v="Post - Country"/>
    <x v="1"/>
    <x v="37"/>
    <m/>
    <m/>
    <m/>
    <n v="0"/>
    <n v="0"/>
    <n v="0"/>
    <n v="0"/>
    <n v="0"/>
    <n v="0"/>
    <n v="0"/>
  </r>
  <r>
    <d v="2016-03-08T00:00:00"/>
    <s v="Post - Global"/>
    <x v="1"/>
    <x v="37"/>
    <m/>
    <m/>
    <m/>
    <n v="0"/>
    <n v="0"/>
    <n v="0"/>
    <n v="0"/>
    <n v="0"/>
    <n v="0"/>
    <n v="0"/>
  </r>
  <r>
    <d v="2016-03-06T00:00:00"/>
    <s v="Voting Center"/>
    <x v="1"/>
    <x v="37"/>
    <s v="Panama City"/>
    <d v="1899-12-30T22:00:00"/>
    <s v="Michael Long"/>
    <n v="20"/>
    <n v="0"/>
    <n v="0"/>
    <n v="39"/>
    <n v="0"/>
    <n v="59"/>
    <n v="1"/>
  </r>
  <r>
    <d v="2016-03-08T00:00:00"/>
    <s v="Email/Fax"/>
    <x v="1"/>
    <x v="38"/>
    <m/>
    <m/>
    <m/>
    <n v="8"/>
    <n v="0"/>
    <n v="0"/>
    <n v="56"/>
    <n v="0"/>
    <n v="64"/>
    <n v="2"/>
  </r>
  <r>
    <d v="2016-03-08T00:00:00"/>
    <s v="Post - Country"/>
    <x v="1"/>
    <x v="38"/>
    <m/>
    <m/>
    <m/>
    <n v="0"/>
    <n v="0"/>
    <n v="0"/>
    <n v="0"/>
    <n v="0"/>
    <n v="0"/>
    <n v="0"/>
  </r>
  <r>
    <d v="2016-03-08T00:00:00"/>
    <s v="Post - Global"/>
    <x v="1"/>
    <x v="38"/>
    <m/>
    <m/>
    <m/>
    <n v="0"/>
    <n v="0"/>
    <n v="0"/>
    <n v="0"/>
    <n v="0"/>
    <n v="0"/>
    <n v="0"/>
  </r>
  <r>
    <d v="2016-03-02T00:00:00"/>
    <s v="Voting Center"/>
    <x v="1"/>
    <x v="38"/>
    <s v="Lima"/>
    <d v="1899-12-30T03:00:00"/>
    <s v="Samantha Tate"/>
    <n v="16"/>
    <n v="0"/>
    <n v="0"/>
    <n v="30"/>
    <n v="0"/>
    <n v="46"/>
    <n v="0"/>
  </r>
  <r>
    <d v="2016-03-08T00:00:00"/>
    <s v="Email/Fax"/>
    <x v="0"/>
    <x v="39"/>
    <m/>
    <m/>
    <m/>
    <n v="38"/>
    <n v="1"/>
    <n v="0"/>
    <n v="60"/>
    <n v="0"/>
    <n v="99"/>
    <n v="3"/>
  </r>
  <r>
    <d v="2016-03-08T00:00:00"/>
    <s v="Post - Country"/>
    <x v="0"/>
    <x v="39"/>
    <m/>
    <m/>
    <m/>
    <n v="3"/>
    <n v="0"/>
    <n v="0"/>
    <n v="1"/>
    <n v="0"/>
    <n v="4"/>
    <n v="0"/>
  </r>
  <r>
    <d v="2016-03-08T00:00:00"/>
    <s v="Post - Global"/>
    <x v="0"/>
    <x v="39"/>
    <m/>
    <m/>
    <m/>
    <n v="0"/>
    <n v="0"/>
    <n v="0"/>
    <n v="0"/>
    <n v="0"/>
    <n v="0"/>
    <n v="0"/>
  </r>
  <r>
    <d v="2016-03-05T00:00:00"/>
    <s v="Voting Center"/>
    <x v="0"/>
    <x v="39"/>
    <s v="Ortigas, Metro Manila"/>
    <d v="1899-12-30T10:00:00"/>
    <s v="Irene Donohue"/>
    <n v="18"/>
    <n v="0"/>
    <n v="0"/>
    <n v="18"/>
    <n v="0"/>
    <n v="36"/>
    <n v="2"/>
  </r>
  <r>
    <d v="2016-03-08T00:00:00"/>
    <s v="Email/Fax"/>
    <x v="2"/>
    <x v="40"/>
    <m/>
    <m/>
    <m/>
    <n v="8"/>
    <n v="0"/>
    <n v="0"/>
    <n v="16"/>
    <n v="0"/>
    <n v="24"/>
    <n v="1"/>
  </r>
  <r>
    <d v="2016-03-08T00:00:00"/>
    <s v="Post - Country"/>
    <x v="2"/>
    <x v="40"/>
    <m/>
    <m/>
    <m/>
    <n v="0"/>
    <n v="0"/>
    <n v="0"/>
    <n v="3"/>
    <n v="0"/>
    <n v="3"/>
    <n v="0"/>
  </r>
  <r>
    <d v="2016-03-08T00:00:00"/>
    <s v="Post - Global"/>
    <x v="2"/>
    <x v="40"/>
    <m/>
    <m/>
    <m/>
    <n v="1"/>
    <n v="0"/>
    <n v="0"/>
    <n v="1"/>
    <n v="0"/>
    <n v="2"/>
    <n v="0"/>
  </r>
  <r>
    <d v="2016-03-05T00:00:00"/>
    <s v="Voting Center"/>
    <x v="2"/>
    <x v="40"/>
    <s v="Lisbon"/>
    <d v="1899-12-30T18:00:00"/>
    <s v="Tristan Averett"/>
    <n v="6"/>
    <n v="0"/>
    <n v="0"/>
    <n v="11"/>
    <n v="0"/>
    <n v="17"/>
    <n v="1"/>
  </r>
  <r>
    <d v="2016-03-05T00:00:00"/>
    <s v="Voting Center"/>
    <x v="2"/>
    <x v="40"/>
    <s v="Cascais"/>
    <d v="1899-12-30T19:00:00"/>
    <s v="Patrick Siegler Lathrop"/>
    <n v="8"/>
    <n v="0"/>
    <n v="0"/>
    <n v="8"/>
    <n v="0"/>
    <n v="16"/>
    <n v="0"/>
  </r>
  <r>
    <d v="2016-03-08T00:00:00"/>
    <s v="Email/Fax"/>
    <x v="2"/>
    <x v="41"/>
    <m/>
    <m/>
    <m/>
    <n v="10"/>
    <n v="0"/>
    <n v="0"/>
    <n v="33"/>
    <n v="0"/>
    <n v="43"/>
    <n v="1"/>
  </r>
  <r>
    <d v="2016-03-05T00:00:00"/>
    <s v="OTHER"/>
    <x v="2"/>
    <x v="41"/>
    <s v="Moscow"/>
    <d v="1899-12-30T16:00:00"/>
    <s v="Andrew Hardisty "/>
    <n v="7"/>
    <n v="0"/>
    <n v="0"/>
    <n v="15"/>
    <n v="0"/>
    <n v="22"/>
    <n v="10"/>
  </r>
  <r>
    <d v="2016-03-08T00:00:00"/>
    <s v="Post - Country"/>
    <x v="2"/>
    <x v="41"/>
    <m/>
    <m/>
    <m/>
    <n v="0"/>
    <n v="0"/>
    <n v="0"/>
    <n v="0"/>
    <n v="0"/>
    <n v="0"/>
    <n v="0"/>
  </r>
  <r>
    <d v="2016-03-08T00:00:00"/>
    <s v="Post - Global"/>
    <x v="2"/>
    <x v="41"/>
    <m/>
    <m/>
    <m/>
    <n v="0"/>
    <n v="0"/>
    <n v="0"/>
    <n v="0"/>
    <n v="0"/>
    <n v="0"/>
    <n v="0"/>
  </r>
  <r>
    <d v="2016-03-08T00:00:00"/>
    <s v="Email/Fax"/>
    <x v="0"/>
    <x v="42"/>
    <m/>
    <m/>
    <m/>
    <n v="74"/>
    <n v="0"/>
    <n v="1"/>
    <n v="60"/>
    <n v="1"/>
    <n v="136"/>
    <n v="4"/>
  </r>
  <r>
    <d v="2016-03-08T00:00:00"/>
    <s v="Post - Country"/>
    <x v="0"/>
    <x v="42"/>
    <m/>
    <m/>
    <m/>
    <n v="6"/>
    <n v="0"/>
    <n v="0"/>
    <n v="3"/>
    <n v="0"/>
    <n v="9"/>
    <n v="0"/>
  </r>
  <r>
    <d v="2016-03-08T00:00:00"/>
    <s v="Post - Global"/>
    <x v="0"/>
    <x v="42"/>
    <m/>
    <m/>
    <m/>
    <n v="0"/>
    <n v="0"/>
    <n v="0"/>
    <n v="0"/>
    <n v="0"/>
    <n v="0"/>
    <n v="0"/>
  </r>
  <r>
    <d v="2016-03-07T00:00:00"/>
    <s v="Voting Center"/>
    <x v="0"/>
    <x v="42"/>
    <s v="Singapore"/>
    <d v="1899-12-30T15:00:00"/>
    <s v="Carmelan Polce (Lance Bos on tally)"/>
    <n v="69"/>
    <n v="0"/>
    <n v="0"/>
    <n v="44"/>
    <n v="1"/>
    <n v="114"/>
    <n v="1"/>
  </r>
  <r>
    <d v="2016-03-08T00:00:00"/>
    <s v="Email/Fax"/>
    <x v="2"/>
    <x v="43"/>
    <m/>
    <m/>
    <m/>
    <n v="43"/>
    <n v="0"/>
    <n v="0"/>
    <n v="57"/>
    <n v="0"/>
    <n v="100"/>
    <n v="2"/>
  </r>
  <r>
    <d v="2016-03-08T00:00:00"/>
    <s v="Post - Country"/>
    <x v="2"/>
    <x v="43"/>
    <m/>
    <m/>
    <m/>
    <n v="0"/>
    <n v="0"/>
    <n v="0"/>
    <n v="0"/>
    <n v="0"/>
    <n v="0"/>
    <n v="0"/>
  </r>
  <r>
    <d v="2016-03-08T00:00:00"/>
    <s v="Post - Global"/>
    <x v="2"/>
    <x v="43"/>
    <m/>
    <m/>
    <m/>
    <n v="0"/>
    <n v="0"/>
    <n v="0"/>
    <n v="0"/>
    <n v="0"/>
    <n v="0"/>
    <n v="0"/>
  </r>
  <r>
    <d v="2016-03-08T00:00:00"/>
    <s v="Email/Fax"/>
    <x v="0"/>
    <x v="44"/>
    <m/>
    <m/>
    <m/>
    <n v="51"/>
    <n v="0"/>
    <n v="0"/>
    <n v="674"/>
    <n v="1"/>
    <n v="726"/>
    <n v="16"/>
  </r>
  <r>
    <d v="2016-03-08T00:00:00"/>
    <s v="Post - Country"/>
    <x v="0"/>
    <x v="44"/>
    <m/>
    <m/>
    <m/>
    <n v="0"/>
    <n v="0"/>
    <n v="0"/>
    <n v="0"/>
    <n v="0"/>
    <n v="0"/>
    <n v="0"/>
  </r>
  <r>
    <d v="2016-03-08T00:00:00"/>
    <s v="Post - Global"/>
    <x v="0"/>
    <x v="44"/>
    <m/>
    <m/>
    <m/>
    <n v="1"/>
    <n v="0"/>
    <n v="0"/>
    <n v="8"/>
    <n v="0"/>
    <n v="9"/>
    <n v="0"/>
  </r>
  <r>
    <d v="2016-03-08T00:00:00"/>
    <s v="Email/Fax"/>
    <x v="2"/>
    <x v="45"/>
    <m/>
    <m/>
    <m/>
    <n v="167"/>
    <n v="1"/>
    <n v="0"/>
    <n v="588"/>
    <n v="1"/>
    <n v="757"/>
    <n v="13"/>
  </r>
  <r>
    <d v="2016-03-08T00:00:00"/>
    <s v="Post - Country"/>
    <x v="2"/>
    <x v="45"/>
    <m/>
    <m/>
    <m/>
    <n v="13"/>
    <n v="0"/>
    <n v="0"/>
    <n v="22"/>
    <n v="0"/>
    <n v="35"/>
    <n v="1"/>
  </r>
  <r>
    <d v="2016-03-08T00:00:00"/>
    <s v="Post - Global"/>
    <x v="2"/>
    <x v="45"/>
    <m/>
    <m/>
    <m/>
    <n v="2"/>
    <n v="0"/>
    <n v="0"/>
    <n v="7"/>
    <n v="0"/>
    <n v="9"/>
    <n v="0"/>
  </r>
  <r>
    <d v="2016-03-01T00:00:00"/>
    <s v="Voting Center"/>
    <x v="2"/>
    <x v="45"/>
    <s v="Barcelona"/>
    <d v="1899-12-30T21:00:00"/>
    <s v="Anuradha Ghemawat"/>
    <n v="36"/>
    <n v="0"/>
    <n v="0"/>
    <n v="83"/>
    <n v="1"/>
    <n v="120"/>
    <n v="6"/>
  </r>
  <r>
    <d v="2016-03-01T00:00:00"/>
    <s v="Voting Center"/>
    <x v="2"/>
    <x v="45"/>
    <s v="Madrid"/>
    <d v="1899-12-30T23:00:00"/>
    <s v="Sue Burke"/>
    <n v="107"/>
    <n v="0"/>
    <n v="0"/>
    <n v="322"/>
    <n v="2"/>
    <n v="431"/>
    <n v="2"/>
  </r>
  <r>
    <d v="2016-03-05T00:00:00"/>
    <s v="Voting Center"/>
    <x v="2"/>
    <x v="45"/>
    <s v="Barcelona"/>
    <d v="1899-12-30T14:00:00"/>
    <s v="Anuradha Ghemawat"/>
    <n v="22"/>
    <n v="0"/>
    <n v="0"/>
    <n v="80"/>
    <n v="1"/>
    <n v="103"/>
    <n v="3"/>
  </r>
  <r>
    <d v="2016-03-05T00:00:00"/>
    <s v="Voting Center"/>
    <x v="2"/>
    <x v="45"/>
    <s v="Madrid"/>
    <d v="1899-12-30T17:00:00"/>
    <s v="Sue Burke"/>
    <n v="32"/>
    <n v="0"/>
    <n v="0"/>
    <n v="93"/>
    <n v="0"/>
    <n v="125"/>
    <n v="2"/>
  </r>
  <r>
    <d v="2016-03-06T00:00:00"/>
    <s v="Voting Center"/>
    <x v="2"/>
    <x v="45"/>
    <s v="Madrid"/>
    <d v="1899-12-30T17:00:00"/>
    <s v="Sue Burke"/>
    <n v="26"/>
    <n v="0"/>
    <n v="0"/>
    <n v="100"/>
    <n v="0"/>
    <n v="126"/>
    <n v="0"/>
  </r>
  <r>
    <d v="2016-03-08T00:00:00"/>
    <s v="Email/Fax"/>
    <x v="2"/>
    <x v="46"/>
    <m/>
    <m/>
    <m/>
    <n v="72"/>
    <n v="0"/>
    <n v="0"/>
    <n v="198"/>
    <n v="1"/>
    <n v="271"/>
    <n v="1"/>
  </r>
  <r>
    <d v="2016-03-08T00:00:00"/>
    <s v="Post - Country"/>
    <x v="2"/>
    <x v="46"/>
    <m/>
    <m/>
    <m/>
    <n v="14"/>
    <n v="0"/>
    <n v="0"/>
    <n v="28"/>
    <n v="0"/>
    <n v="42"/>
    <n v="0"/>
  </r>
  <r>
    <d v="2016-03-08T00:00:00"/>
    <s v="Post - Global"/>
    <x v="2"/>
    <x v="46"/>
    <m/>
    <m/>
    <m/>
    <n v="4"/>
    <n v="0"/>
    <n v="0"/>
    <n v="12"/>
    <n v="0"/>
    <n v="16"/>
    <n v="0"/>
  </r>
  <r>
    <d v="2016-03-01T00:00:00"/>
    <s v="Voting Center"/>
    <x v="2"/>
    <x v="46"/>
    <s v="Gothenburg-Western Sweden"/>
    <d v="1899-12-30T19:00:00"/>
    <s v="Kimball Mackay"/>
    <n v="18"/>
    <n v="0"/>
    <n v="0"/>
    <n v="60"/>
    <n v="0"/>
    <n v="78"/>
    <n v="3"/>
  </r>
  <r>
    <d v="2016-03-02T00:00:00"/>
    <s v="Voting Center"/>
    <x v="2"/>
    <x v="46"/>
    <s v="Halmstad"/>
    <d v="1899-12-30T19:30:00"/>
    <s v="Nancy Eichenlaub"/>
    <n v="4"/>
    <n v="0"/>
    <n v="0"/>
    <n v="10"/>
    <n v="0"/>
    <n v="14"/>
    <n v="0"/>
  </r>
  <r>
    <d v="2016-03-03T00:00:00"/>
    <s v="Voting Center"/>
    <x v="2"/>
    <x v="46"/>
    <s v="Stockholm"/>
    <d v="1899-12-30T20:00:00"/>
    <s v="Alexander Lange"/>
    <n v="32"/>
    <n v="0"/>
    <n v="0"/>
    <n v="67"/>
    <n v="1"/>
    <n v="100"/>
    <n v="4"/>
  </r>
  <r>
    <d v="2016-03-05T00:00:00"/>
    <s v="Voting Center"/>
    <x v="2"/>
    <x v="46"/>
    <s v="Uddevalla"/>
    <d v="1899-12-30T15:00:00"/>
    <s v="Rick Wicks"/>
    <n v="2"/>
    <n v="0"/>
    <n v="0"/>
    <n v="2"/>
    <n v="0"/>
    <n v="4"/>
    <n v="0"/>
  </r>
  <r>
    <d v="2016-03-05T00:00:00"/>
    <s v="Voting Center"/>
    <x v="2"/>
    <x v="46"/>
    <s v="Stockholm"/>
    <d v="1899-12-30T17:00:00"/>
    <s v="Alexander Lange"/>
    <n v="41"/>
    <n v="0"/>
    <n v="0"/>
    <n v="87"/>
    <n v="0"/>
    <n v="128"/>
    <n v="4"/>
  </r>
  <r>
    <d v="2016-03-06T00:00:00"/>
    <s v="Voting Center"/>
    <x v="2"/>
    <x v="46"/>
    <s v="Gothenburg-Western Sweden"/>
    <d v="1899-12-30T18:00:00"/>
    <s v="Kimball Mackay"/>
    <n v="15"/>
    <n v="0"/>
    <n v="0"/>
    <n v="49"/>
    <n v="0"/>
    <n v="64"/>
    <n v="2"/>
  </r>
  <r>
    <d v="2016-03-08T00:00:00"/>
    <s v="Email/Fax"/>
    <x v="2"/>
    <x v="47"/>
    <m/>
    <m/>
    <m/>
    <n v="149"/>
    <n v="0"/>
    <n v="0"/>
    <n v="231"/>
    <n v="1"/>
    <n v="381"/>
    <n v="11"/>
  </r>
  <r>
    <d v="2016-03-08T00:00:00"/>
    <s v="Post - Country"/>
    <x v="2"/>
    <x v="47"/>
    <m/>
    <m/>
    <m/>
    <n v="20"/>
    <n v="0"/>
    <n v="0"/>
    <n v="33"/>
    <n v="0"/>
    <n v="53"/>
    <n v="1"/>
  </r>
  <r>
    <d v="2016-03-08T00:00:00"/>
    <s v="Post - Global"/>
    <x v="2"/>
    <x v="47"/>
    <m/>
    <m/>
    <m/>
    <n v="3"/>
    <n v="0"/>
    <n v="0"/>
    <n v="7"/>
    <n v="0"/>
    <n v="10"/>
    <n v="0"/>
  </r>
  <r>
    <d v="2016-03-01T00:00:00"/>
    <s v="Voting Center"/>
    <x v="2"/>
    <x v="47"/>
    <s v="Geneva"/>
    <d v="1899-12-30T21:00:00"/>
    <s v="Anne-Shelton Aaron"/>
    <n v="103"/>
    <n v="0"/>
    <n v="0"/>
    <n v="110"/>
    <n v="1"/>
    <n v="214"/>
    <n v="6"/>
  </r>
  <r>
    <d v="2016-03-05T00:00:00"/>
    <s v="Voting Center"/>
    <x v="2"/>
    <x v="47"/>
    <s v="Zurich"/>
    <d v="1899-12-30T20:00:00"/>
    <s v="Renee Rousseau (Osterwalder)"/>
    <n v="44"/>
    <n v="0"/>
    <n v="0"/>
    <n v="66"/>
    <n v="0"/>
    <n v="110"/>
    <n v="4"/>
  </r>
  <r>
    <d v="2016-03-08T00:00:00"/>
    <s v="Email/Fax"/>
    <x v="0"/>
    <x v="48"/>
    <m/>
    <m/>
    <m/>
    <n v="23"/>
    <n v="0"/>
    <n v="0"/>
    <n v="143"/>
    <n v="0"/>
    <n v="166"/>
    <n v="4"/>
  </r>
  <r>
    <d v="2016-03-08T00:00:00"/>
    <s v="Post - Country"/>
    <x v="0"/>
    <x v="48"/>
    <m/>
    <m/>
    <m/>
    <n v="3"/>
    <n v="0"/>
    <n v="0"/>
    <n v="10"/>
    <n v="0"/>
    <n v="13"/>
    <n v="1"/>
  </r>
  <r>
    <d v="2016-03-08T00:00:00"/>
    <s v="Post - Global"/>
    <x v="0"/>
    <x v="48"/>
    <m/>
    <m/>
    <m/>
    <n v="1"/>
    <n v="0"/>
    <n v="0"/>
    <n v="1"/>
    <n v="0"/>
    <n v="2"/>
    <n v="0"/>
  </r>
  <r>
    <d v="2016-03-05T00:00:00"/>
    <s v="Voting Center"/>
    <x v="0"/>
    <x v="48"/>
    <s v="Taipei"/>
    <d v="1899-12-30T11:00:00"/>
    <s v="Jerome Keating"/>
    <n v="33"/>
    <n v="0"/>
    <n v="0"/>
    <n v="149"/>
    <n v="1"/>
    <n v="183"/>
    <n v="0"/>
  </r>
  <r>
    <d v="2016-03-08T00:00:00"/>
    <s v="Email/Fax"/>
    <x v="0"/>
    <x v="49"/>
    <m/>
    <m/>
    <m/>
    <n v="40"/>
    <n v="0"/>
    <n v="0"/>
    <n v="214"/>
    <n v="0"/>
    <n v="254"/>
    <n v="9"/>
  </r>
  <r>
    <d v="2016-03-08T00:00:00"/>
    <s v="Post - Country"/>
    <x v="0"/>
    <x v="49"/>
    <m/>
    <m/>
    <m/>
    <n v="6"/>
    <n v="0"/>
    <n v="0"/>
    <n v="11"/>
    <n v="1"/>
    <n v="18"/>
    <n v="0"/>
  </r>
  <r>
    <d v="2016-03-08T00:00:00"/>
    <s v="Post - Global"/>
    <x v="0"/>
    <x v="49"/>
    <m/>
    <m/>
    <m/>
    <n v="0"/>
    <n v="0"/>
    <n v="0"/>
    <n v="0"/>
    <n v="0"/>
    <n v="0"/>
    <n v="0"/>
  </r>
  <r>
    <d v="2016-03-02T00:00:00"/>
    <s v="Voting Center"/>
    <x v="0"/>
    <x v="49"/>
    <s v="Bangkok"/>
    <d v="1899-12-30T13:00:00"/>
    <s v="Phil Robertson"/>
    <n v="55"/>
    <n v="0"/>
    <n v="0"/>
    <n v="82"/>
    <n v="1"/>
    <n v="138"/>
    <n v="2"/>
  </r>
  <r>
    <d v="2016-03-02T00:00:00"/>
    <s v="Voting Center"/>
    <x v="0"/>
    <x v="49"/>
    <s v="Chiang Mai"/>
    <d v="1899-12-30T14:00:00"/>
    <s v="Shana Kongmun"/>
    <n v="18"/>
    <n v="0"/>
    <n v="0"/>
    <n v="98"/>
    <n v="0"/>
    <n v="116"/>
    <n v="4"/>
  </r>
  <r>
    <d v="2016-03-02T00:00:00"/>
    <s v="Voting Center"/>
    <x v="0"/>
    <x v="49"/>
    <s v="Bangkok"/>
    <d v="1899-12-30T14:00:00"/>
    <s v="Peter du Pont (Michelle Gustafson named ontally)"/>
    <n v="12"/>
    <n v="0"/>
    <n v="0"/>
    <n v="17"/>
    <n v="0"/>
    <n v="29"/>
    <n v="1"/>
  </r>
  <r>
    <d v="2016-03-03T00:00:00"/>
    <s v="Voting Center"/>
    <x v="0"/>
    <x v="49"/>
    <s v="Pattaya"/>
    <d v="1899-12-30T13:00:00"/>
    <s v="Loran Davidson"/>
    <n v="10"/>
    <n v="0"/>
    <n v="0"/>
    <n v="13"/>
    <n v="0"/>
    <n v="23"/>
    <n v="0"/>
  </r>
  <r>
    <d v="2016-03-03T00:00:00"/>
    <s v="Voting Center"/>
    <x v="0"/>
    <x v="49"/>
    <s v="Bangkok"/>
    <d v="1899-12-30T14:00:00"/>
    <s v="Peter du Pont"/>
    <n v="15"/>
    <n v="0"/>
    <n v="0"/>
    <n v="10"/>
    <n v="0"/>
    <n v="25"/>
    <n v="0"/>
  </r>
  <r>
    <d v="2016-03-05T00:00:00"/>
    <s v="Voting Center"/>
    <x v="0"/>
    <x v="49"/>
    <s v="Bangkok"/>
    <d v="1899-12-30T13:00:00"/>
    <s v="Phil Robertson"/>
    <n v="33"/>
    <n v="0"/>
    <n v="0"/>
    <n v="97"/>
    <n v="0"/>
    <n v="130"/>
    <n v="0"/>
  </r>
  <r>
    <d v="2016-03-05T00:00:00"/>
    <s v="Voting Center"/>
    <x v="0"/>
    <x v="49"/>
    <s v="Chiang Mai"/>
    <d v="1899-12-30T10:00:00"/>
    <s v="Gary Suwannarat"/>
    <n v="14"/>
    <n v="0"/>
    <n v="0"/>
    <n v="66"/>
    <n v="0"/>
    <n v="80"/>
    <n v="3"/>
  </r>
  <r>
    <d v="2016-03-04T00:00:00"/>
    <s v="Voting Center"/>
    <x v="0"/>
    <x v="49"/>
    <s v="Bangkok"/>
    <d v="1899-12-30T12:30:00"/>
    <s v="Phil Robertson Jr"/>
    <n v="32"/>
    <n v="0"/>
    <n v="0"/>
    <n v="73"/>
    <n v="0"/>
    <n v="105"/>
    <n v="1"/>
  </r>
  <r>
    <d v="2016-03-08T00:00:00"/>
    <s v="Email/Fax"/>
    <x v="2"/>
    <x v="50"/>
    <m/>
    <m/>
    <m/>
    <n v="37"/>
    <n v="0"/>
    <n v="0"/>
    <n v="123"/>
    <n v="0"/>
    <n v="160"/>
    <n v="6"/>
  </r>
  <r>
    <d v="2016-03-08T00:00:00"/>
    <s v="Post - Country"/>
    <x v="2"/>
    <x v="50"/>
    <m/>
    <m/>
    <m/>
    <n v="0"/>
    <n v="0"/>
    <n v="0"/>
    <n v="0"/>
    <n v="0"/>
    <n v="0"/>
    <n v="0"/>
  </r>
  <r>
    <d v="2016-03-08T00:00:00"/>
    <s v="Post - Global"/>
    <x v="2"/>
    <x v="50"/>
    <m/>
    <m/>
    <m/>
    <n v="0"/>
    <n v="0"/>
    <n v="0"/>
    <n v="3"/>
    <n v="0"/>
    <n v="3"/>
    <n v="0"/>
  </r>
  <r>
    <d v="2016-03-08T00:00:00"/>
    <s v="Email/Fax"/>
    <x v="2"/>
    <x v="51"/>
    <m/>
    <m/>
    <m/>
    <n v="6"/>
    <n v="0"/>
    <n v="0"/>
    <n v="23"/>
    <n v="0"/>
    <n v="29"/>
    <n v="1"/>
  </r>
  <r>
    <d v="2016-03-08T00:00:00"/>
    <s v="Post - Country"/>
    <x v="2"/>
    <x v="51"/>
    <m/>
    <m/>
    <m/>
    <n v="0"/>
    <n v="0"/>
    <n v="0"/>
    <n v="0"/>
    <n v="0"/>
    <n v="0"/>
    <n v="0"/>
  </r>
  <r>
    <d v="2016-03-08T00:00:00"/>
    <s v="Post - Global"/>
    <x v="2"/>
    <x v="51"/>
    <m/>
    <m/>
    <m/>
    <m/>
    <m/>
    <m/>
    <m/>
    <m/>
    <n v="0"/>
    <m/>
  </r>
  <r>
    <d v="2016-03-01T00:00:00"/>
    <s v="Voting Center"/>
    <x v="2"/>
    <x v="51"/>
    <s v="Kiev"/>
    <d v="1899-12-30T19:00:00"/>
    <s v="Reno Domenico"/>
    <n v="5"/>
    <n v="0"/>
    <n v="0"/>
    <n v="7"/>
    <n v="0"/>
    <n v="12"/>
    <n v="0"/>
  </r>
  <r>
    <d v="2016-03-08T00:00:00"/>
    <s v="Email/Fax"/>
    <x v="2"/>
    <x v="52"/>
    <m/>
    <m/>
    <m/>
    <n v="86"/>
    <n v="0"/>
    <n v="0"/>
    <n v="149"/>
    <n v="2"/>
    <n v="237"/>
    <n v="4"/>
  </r>
  <r>
    <d v="2016-03-08T00:00:00"/>
    <s v="Post - Country"/>
    <x v="2"/>
    <x v="52"/>
    <m/>
    <m/>
    <m/>
    <n v="0"/>
    <n v="0"/>
    <n v="0"/>
    <n v="0"/>
    <n v="0"/>
    <n v="0"/>
    <n v="0"/>
  </r>
  <r>
    <d v="2016-03-08T00:00:00"/>
    <s v="Post - Global"/>
    <x v="2"/>
    <x v="52"/>
    <m/>
    <m/>
    <m/>
    <n v="0"/>
    <n v="0"/>
    <n v="0"/>
    <n v="0"/>
    <n v="0"/>
    <n v="0"/>
    <n v="0"/>
  </r>
  <r>
    <d v="2016-03-01T00:00:00"/>
    <s v="Voting Center"/>
    <x v="2"/>
    <x v="52"/>
    <s v="Dubai"/>
    <d v="1899-12-30T06:00:00"/>
    <s v="Courtney Hagen"/>
    <n v="26"/>
    <n v="0"/>
    <n v="0"/>
    <n v="27"/>
    <n v="0"/>
    <n v="53"/>
    <n v="0"/>
  </r>
  <r>
    <d v="2016-03-01T00:00:00"/>
    <s v="Voting Center"/>
    <x v="2"/>
    <x v="52"/>
    <s v="Dubai"/>
    <s v="4:00:00 PM - included in above"/>
    <s v="Courtney Hagen"/>
    <m/>
    <m/>
    <m/>
    <m/>
    <m/>
    <n v="0"/>
    <m/>
  </r>
  <r>
    <d v="2016-03-02T00:00:00"/>
    <s v="Voting Center"/>
    <x v="2"/>
    <x v="52"/>
    <s v="Dubai"/>
    <d v="1899-12-30T06:00:00"/>
    <s v="Courtney Hagen"/>
    <n v="21"/>
    <n v="0"/>
    <n v="0"/>
    <n v="25"/>
    <n v="0"/>
    <n v="46"/>
    <n v="3"/>
  </r>
  <r>
    <d v="2016-03-02T00:00:00"/>
    <s v="Voting Center"/>
    <x v="2"/>
    <x v="52"/>
    <s v="Dubai"/>
    <s v="4:00:00 PM - included in above"/>
    <s v="Courtney Hagen"/>
    <m/>
    <m/>
    <m/>
    <m/>
    <m/>
    <n v="0"/>
    <m/>
  </r>
  <r>
    <d v="2016-03-06T00:00:00"/>
    <s v="Voting Center"/>
    <x v="2"/>
    <x v="52"/>
    <s v="Abu Dhabi"/>
    <d v="1899-12-30T16:00:00"/>
    <s v="Courtney Hagen"/>
    <n v="76"/>
    <n v="0"/>
    <n v="0"/>
    <n v="125"/>
    <n v="1"/>
    <n v="202"/>
    <n v="0"/>
  </r>
  <r>
    <d v="2016-03-07T00:00:00"/>
    <s v="Voting Center"/>
    <x v="2"/>
    <x v="52"/>
    <s v="Dubai"/>
    <d v="1899-12-30T06:00:00"/>
    <s v="Courtney Hagen"/>
    <n v="35"/>
    <n v="0"/>
    <n v="0"/>
    <n v="75"/>
    <n v="0"/>
    <n v="110"/>
    <n v="0"/>
  </r>
  <r>
    <d v="2016-03-07T00:00:00"/>
    <s v="Voting Center"/>
    <x v="2"/>
    <x v="52"/>
    <s v="Dubai"/>
    <s v="4:00:00 PM - included in above"/>
    <s v="Courtney Hagen"/>
    <m/>
    <m/>
    <m/>
    <m/>
    <m/>
    <n v="0"/>
    <m/>
  </r>
  <r>
    <d v="2016-03-08T00:00:00"/>
    <s v="Voting Center"/>
    <x v="2"/>
    <x v="52"/>
    <s v="Abu Dhabi"/>
    <d v="1899-12-30T16:00:00"/>
    <s v="Courtney Hagen"/>
    <n v="90"/>
    <n v="0"/>
    <n v="2"/>
    <n v="140"/>
    <n v="0"/>
    <n v="232"/>
    <n v="0"/>
  </r>
  <r>
    <d v="2016-03-08T00:00:00"/>
    <s v="Email/Fax"/>
    <x v="2"/>
    <x v="53"/>
    <m/>
    <m/>
    <m/>
    <n v="900"/>
    <n v="1"/>
    <n v="2"/>
    <n v="1433"/>
    <n v="0"/>
    <n v="2336"/>
    <n v="56"/>
  </r>
  <r>
    <d v="2016-03-08T00:00:00"/>
    <s v="Post - Country"/>
    <x v="2"/>
    <x v="53"/>
    <m/>
    <m/>
    <m/>
    <n v="156"/>
    <n v="0"/>
    <n v="1"/>
    <n v="156"/>
    <n v="1"/>
    <n v="314"/>
    <n v="24"/>
  </r>
  <r>
    <d v="2016-03-08T00:00:00"/>
    <s v="Post - Global"/>
    <x v="2"/>
    <x v="53"/>
    <m/>
    <m/>
    <m/>
    <n v="15"/>
    <n v="0"/>
    <n v="0"/>
    <n v="26"/>
    <n v="0"/>
    <n v="41"/>
    <n v="2"/>
  </r>
  <r>
    <d v="2016-03-01T00:00:00"/>
    <s v="Voting Center"/>
    <x v="2"/>
    <x v="53"/>
    <s v="Edinburgh"/>
    <d v="1899-12-30T19:30:00"/>
    <s v="Dennis Desmond"/>
    <n v="62"/>
    <n v="0"/>
    <n v="1"/>
    <n v="230"/>
    <n v="0"/>
    <n v="293"/>
    <n v="6"/>
  </r>
  <r>
    <d v="2016-03-01T00:00:00"/>
    <s v="Voting Center"/>
    <x v="2"/>
    <x v="53"/>
    <s v="Oxford"/>
    <d v="1899-12-30T20:00:00"/>
    <s v="Katherine Warren"/>
    <n v="49"/>
    <n v="0"/>
    <n v="0"/>
    <n v="83"/>
    <n v="1"/>
    <n v="133"/>
    <n v="8"/>
  </r>
  <r>
    <d v="2016-03-01T00:00:00"/>
    <s v="Voting Center"/>
    <x v="2"/>
    <x v="53"/>
    <s v="Cambridge"/>
    <d v="1899-12-30T22:00:00"/>
    <s v="Mary McLean"/>
    <n v="46"/>
    <n v="0"/>
    <n v="0"/>
    <n v="80"/>
    <n v="1"/>
    <n v="127"/>
    <n v="2"/>
  </r>
  <r>
    <d v="2016-03-01T00:00:00"/>
    <s v="Voting Center"/>
    <x v="2"/>
    <x v="53"/>
    <s v="London"/>
    <d v="1899-12-30T22:30:00"/>
    <s v="Jenn Harris "/>
    <n v="242"/>
    <n v="0"/>
    <n v="0"/>
    <n v="373"/>
    <n v="0"/>
    <n v="615"/>
    <n v="3"/>
  </r>
  <r>
    <d v="2016-03-02T00:00:00"/>
    <s v="Voting Center"/>
    <x v="2"/>
    <x v="53"/>
    <s v="Oxford"/>
    <d v="1899-12-30T15:00:00"/>
    <s v="Katherine Warren"/>
    <n v="46"/>
    <n v="0"/>
    <n v="0"/>
    <n v="67"/>
    <n v="0"/>
    <n v="113"/>
    <n v="3"/>
  </r>
  <r>
    <d v="2016-03-05T00:00:00"/>
    <s v="Voting Center"/>
    <x v="2"/>
    <x v="53"/>
    <s v="London"/>
    <d v="1899-12-30T18:00:00"/>
    <s v="Jenn Harris "/>
    <n v="185"/>
    <n v="0"/>
    <n v="0"/>
    <n v="332"/>
    <n v="2"/>
    <n v="519"/>
    <n v="21"/>
  </r>
  <r>
    <d v="2016-03-05T00:00:00"/>
    <s v="Voting Center"/>
    <x v="2"/>
    <x v="53"/>
    <s v="St. Andrews"/>
    <d v="1899-12-30T18:00:00"/>
    <s v="Stephen Sacco - called in"/>
    <n v="25"/>
    <n v="0"/>
    <n v="0"/>
    <n v="94"/>
    <n v="0"/>
    <n v="119"/>
    <n v="10"/>
  </r>
  <r>
    <d v="2016-03-08T00:00:00"/>
    <s v="Email/Fax"/>
    <x v="0"/>
    <x v="54"/>
    <m/>
    <m/>
    <m/>
    <n v="15"/>
    <n v="0"/>
    <n v="0"/>
    <n v="123"/>
    <n v="0"/>
    <n v="138"/>
    <n v="1"/>
  </r>
  <r>
    <d v="2016-03-08T00:00:00"/>
    <s v="Post - Country"/>
    <x v="0"/>
    <x v="54"/>
    <m/>
    <m/>
    <m/>
    <n v="0"/>
    <n v="0"/>
    <n v="0"/>
    <n v="0"/>
    <n v="0"/>
    <n v="0"/>
    <n v="0"/>
  </r>
  <r>
    <d v="2016-03-08T00:00:00"/>
    <s v="Post - Global"/>
    <x v="0"/>
    <x v="54"/>
    <m/>
    <m/>
    <m/>
    <n v="0"/>
    <n v="0"/>
    <n v="0"/>
    <n v="0"/>
    <n v="0"/>
    <n v="0"/>
    <n v="0"/>
  </r>
  <r>
    <d v="2016-03-01T00:00:00"/>
    <s v="Voting Center"/>
    <x v="0"/>
    <x v="54"/>
    <s v="Ho Chi Minh City"/>
    <d v="1899-12-30T05:00:00"/>
    <s v="Thinh Nguyen"/>
    <n v="0"/>
    <n v="0"/>
    <n v="0"/>
    <n v="0"/>
    <n v="0"/>
    <n v="0"/>
    <n v="0"/>
  </r>
  <r>
    <d v="2016-03-08T00:00:00"/>
    <s v="Email/Fax"/>
    <x v="2"/>
    <x v="55"/>
    <m/>
    <m/>
    <m/>
    <n v="0"/>
    <n v="0"/>
    <n v="0"/>
    <n v="0"/>
    <n v="0"/>
    <n v="0"/>
    <n v="0"/>
  </r>
  <r>
    <d v="2016-03-08T00:00:00"/>
    <s v="Post - Country"/>
    <x v="2"/>
    <x v="55"/>
    <m/>
    <m/>
    <m/>
    <n v="0"/>
    <n v="0"/>
    <n v="0"/>
    <n v="0"/>
    <n v="0"/>
    <n v="0"/>
    <n v="0"/>
  </r>
  <r>
    <d v="2016-03-08T00:00:00"/>
    <s v="Post - Global"/>
    <x v="2"/>
    <x v="55"/>
    <m/>
    <m/>
    <m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Country-Uncommitted" cacheId="4" applyNumberFormats="0" applyBorderFormats="0" applyFontFormats="0" applyPatternFormats="0" applyAlignmentFormats="0" applyWidthHeightFormats="0" dataCaption="" updatedVersion="5">
  <location ref="A1:B58" firstHeaderRow="1" firstDataRow="1" firstDataCol="1"/>
  <pivotFields count="14">
    <pivotField name="DATE" numFmtId="16" outline="0" multipleItemSelectionAllowed="1" showAll="0"/>
    <pivotField name="Type Ballot" numFmtId="16" outline="0" multipleItemSelectionAllowed="1" showAll="0"/>
    <pivotField name="Region" outline="0" multipleItemSelectionAllowed="1" showAll="0"/>
    <pivotField name="COUNTRY" axis="axisRow" outline="0" multipleItemSelectionAllowed="1" showAll="0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t="default"/>
      </items>
    </pivotField>
    <pivotField name="CITY" outline="0" multipleItemSelectionAllowed="1" showAll="0"/>
    <pivotField name="CLOSING TIME (CET)" outline="0" multipleItemSelectionAllowed="1" showAll="0"/>
    <pivotField name="VOTING CENTER MANAGER" outline="0" multipleItemSelectionAllowed="1" showAll="0"/>
    <pivotField name="Clinton confirmed" outline="0" multipleItemSelectionAllowed="1" showAll="0"/>
    <pivotField name="de la Fuente confirmed" outline="0" multipleItemSelectionAllowed="1" showAll="0"/>
    <pivotField name="O-Malley confirmed" outline="0" multipleItemSelectionAllowed="1" showAll="0"/>
    <pivotField name="Sanders confirmed" outline="0" multipleItemSelectionAllowed="1" showAll="0"/>
    <pivotField name="Uncommitted confirmed" dataField="1" outline="0" multipleItemSelectionAllowed="1" showAll="0"/>
    <pivotField name="TOTAL confirmed (calculated)" outline="0" multipleItemSelectionAllowed="1" showAll="0"/>
    <pivotField name="Spoiled" outline="0" multipleItemSelectionAllowed="1" showAll="0"/>
  </pivotFields>
  <rowFields count="1">
    <field x="3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 t="grand">
      <x/>
    </i>
  </rowItems>
  <colItems count="1">
    <i/>
  </colItems>
  <dataFields count="1">
    <dataField name="SUM of Uncommitted confirmed" fld="11" baseField="0"/>
  </dataFields>
  <pivotTableStyleInfo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Region-Uncommitted" cacheId="4" applyNumberFormats="0" applyBorderFormats="0" applyFontFormats="0" applyPatternFormats="0" applyAlignmentFormats="0" applyWidthHeightFormats="0" dataCaption="" updatedVersion="5">
  <location ref="A1:B5" firstHeaderRow="1" firstDataRow="1" firstDataCol="1"/>
  <pivotFields count="14">
    <pivotField name="DATE" numFmtId="16" outline="0" multipleItemSelectionAllowed="1" showAll="0"/>
    <pivotField name="Type Ballot" numFmtId="16" outline="0" multipleItemSelectionAllowed="1" showAll="0"/>
    <pivotField name="Region" axis="axisRow" outline="0" multipleItemSelectionAllowed="1" showAll="0">
      <items count="4">
        <item x="0"/>
        <item x="1"/>
        <item x="2"/>
        <item t="default"/>
      </items>
    </pivotField>
    <pivotField name="COUNTRY" outline="0" multipleItemSelectionAllowed="1" showAll="0"/>
    <pivotField name="CITY" outline="0" multipleItemSelectionAllowed="1" showAll="0"/>
    <pivotField name="CLOSING TIME (CET)" outline="0" multipleItemSelectionAllowed="1" showAll="0"/>
    <pivotField name="VOTING CENTER MANAGER" outline="0" multipleItemSelectionAllowed="1" showAll="0"/>
    <pivotField name="Clinton confirmed" outline="0" multipleItemSelectionAllowed="1" showAll="0"/>
    <pivotField name="de la Fuente confirmed" outline="0" multipleItemSelectionAllowed="1" showAll="0"/>
    <pivotField name="O-Malley confirmed" outline="0" multipleItemSelectionAllowed="1" showAll="0"/>
    <pivotField name="Sanders confirmed" outline="0" multipleItemSelectionAllowed="1" showAll="0"/>
    <pivotField name="Uncommitted confirmed" dataField="1" outline="0" multipleItemSelectionAllowed="1" showAll="0"/>
    <pivotField name="TOTAL confirmed (calculated)" outline="0" multipleItemSelectionAllowed="1" showAll="0"/>
    <pivotField name="Spoiled" outline="0" multipleItemSelectionAllowed="1"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Uncommitted confirmed" fld="11" baseField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Country-Bernie" cacheId="4" applyNumberFormats="0" applyBorderFormats="0" applyFontFormats="0" applyPatternFormats="0" applyAlignmentFormats="0" applyWidthHeightFormats="0" dataCaption="" updatedVersion="5">
  <location ref="A1:B58" firstHeaderRow="1" firstDataRow="1" firstDataCol="1"/>
  <pivotFields count="14">
    <pivotField name="DATE" numFmtId="16" outline="0" multipleItemSelectionAllowed="1" showAll="0"/>
    <pivotField name="Type Ballot" numFmtId="16" outline="0" multipleItemSelectionAllowed="1" showAll="0"/>
    <pivotField name="Region" outline="0" multipleItemSelectionAllowed="1" showAll="0"/>
    <pivotField name="COUNTRY" axis="axisRow" outline="0" multipleItemSelectionAllowed="1" showAll="0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t="default"/>
      </items>
    </pivotField>
    <pivotField name="CITY" outline="0" multipleItemSelectionAllowed="1" showAll="0"/>
    <pivotField name="CLOSING TIME (CET)" outline="0" multipleItemSelectionAllowed="1" showAll="0"/>
    <pivotField name="VOTING CENTER MANAGER" outline="0" multipleItemSelectionAllowed="1" showAll="0"/>
    <pivotField name="Clinton confirmed" outline="0" multipleItemSelectionAllowed="1" showAll="0"/>
    <pivotField name="de la Fuente confirmed" outline="0" multipleItemSelectionAllowed="1" showAll="0"/>
    <pivotField name="O-Malley confirmed" outline="0" multipleItemSelectionAllowed="1" showAll="0"/>
    <pivotField name="Sanders confirmed" dataField="1" outline="0" multipleItemSelectionAllowed="1" showAll="0"/>
    <pivotField name="Uncommitted confirmed" outline="0" multipleItemSelectionAllowed="1" showAll="0"/>
    <pivotField name="TOTAL confirmed (calculated)" outline="0" multipleItemSelectionAllowed="1" showAll="0"/>
    <pivotField name="Spoiled" outline="0" multipleItemSelectionAllowed="1" showAll="0"/>
  </pivotFields>
  <rowFields count="1">
    <field x="3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 t="grand">
      <x/>
    </i>
  </rowItems>
  <colItems count="1">
    <i/>
  </colItems>
  <dataFields count="1">
    <dataField name="SUM of Sanders confirmed" fld="10" baseField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Country-Martin" cacheId="4" applyNumberFormats="0" applyBorderFormats="0" applyFontFormats="0" applyPatternFormats="0" applyAlignmentFormats="0" applyWidthHeightFormats="0" dataCaption="" updatedVersion="5">
  <location ref="A1:B58" firstHeaderRow="1" firstDataRow="1" firstDataCol="1"/>
  <pivotFields count="14">
    <pivotField name="DATE" numFmtId="16" outline="0" multipleItemSelectionAllowed="1" showAll="0"/>
    <pivotField name="Type Ballot" numFmtId="16" outline="0" multipleItemSelectionAllowed="1" showAll="0"/>
    <pivotField name="Region" outline="0" multipleItemSelectionAllowed="1" showAll="0"/>
    <pivotField name="COUNTRY" axis="axisRow" outline="0" multipleItemSelectionAllowed="1" showAll="0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t="default"/>
      </items>
    </pivotField>
    <pivotField name="CITY" outline="0" multipleItemSelectionAllowed="1" showAll="0"/>
    <pivotField name="CLOSING TIME (CET)" outline="0" multipleItemSelectionAllowed="1" showAll="0"/>
    <pivotField name="VOTING CENTER MANAGER" outline="0" multipleItemSelectionAllowed="1" showAll="0"/>
    <pivotField name="Clinton confirmed" outline="0" multipleItemSelectionAllowed="1" showAll="0"/>
    <pivotField name="de la Fuente confirmed" outline="0" multipleItemSelectionAllowed="1" showAll="0"/>
    <pivotField name="O-Malley confirmed" dataField="1" outline="0" multipleItemSelectionAllowed="1" showAll="0"/>
    <pivotField name="Sanders confirmed" outline="0" multipleItemSelectionAllowed="1" showAll="0"/>
    <pivotField name="Uncommitted confirmed" outline="0" multipleItemSelectionAllowed="1" showAll="0"/>
    <pivotField name="TOTAL confirmed (calculated)" outline="0" multipleItemSelectionAllowed="1" showAll="0"/>
    <pivotField name="Spoiled" outline="0" multipleItemSelectionAllowed="1" showAll="0"/>
  </pivotFields>
  <rowFields count="1">
    <field x="3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 t="grand">
      <x/>
    </i>
  </rowItems>
  <colItems count="1">
    <i/>
  </colItems>
  <dataFields count="1">
    <dataField name="SUM of O-Malley confirmed" fld="9" baseField="0"/>
  </dataField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Country-Rocky" cacheId="4" applyNumberFormats="0" applyBorderFormats="0" applyFontFormats="0" applyPatternFormats="0" applyAlignmentFormats="0" applyWidthHeightFormats="0" dataCaption="" updatedVersion="5">
  <location ref="A1:B58" firstHeaderRow="1" firstDataRow="1" firstDataCol="1"/>
  <pivotFields count="14">
    <pivotField name="DATE" numFmtId="16" outline="0" multipleItemSelectionAllowed="1" showAll="0"/>
    <pivotField name="Type Ballot" numFmtId="16" outline="0" multipleItemSelectionAllowed="1" showAll="0"/>
    <pivotField name="Region" outline="0" multipleItemSelectionAllowed="1" showAll="0"/>
    <pivotField name="COUNTRY" axis="axisRow" outline="0" multipleItemSelectionAllowed="1" showAll="0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t="default"/>
      </items>
    </pivotField>
    <pivotField name="CITY" outline="0" multipleItemSelectionAllowed="1" showAll="0"/>
    <pivotField name="CLOSING TIME (CET)" outline="0" multipleItemSelectionAllowed="1" showAll="0"/>
    <pivotField name="VOTING CENTER MANAGER" outline="0" multipleItemSelectionAllowed="1" showAll="0"/>
    <pivotField name="Clinton confirmed" outline="0" multipleItemSelectionAllowed="1" showAll="0"/>
    <pivotField name="de la Fuente confirmed" dataField="1" outline="0" multipleItemSelectionAllowed="1" showAll="0"/>
    <pivotField name="O-Malley confirmed" outline="0" multipleItemSelectionAllowed="1" showAll="0"/>
    <pivotField name="Sanders confirmed" outline="0" multipleItemSelectionAllowed="1" showAll="0"/>
    <pivotField name="Uncommitted confirmed" outline="0" multipleItemSelectionAllowed="1" showAll="0"/>
    <pivotField name="TOTAL confirmed (calculated)" outline="0" multipleItemSelectionAllowed="1" showAll="0"/>
    <pivotField name="Spoiled" outline="0" multipleItemSelectionAllowed="1" showAll="0"/>
  </pivotFields>
  <rowFields count="1">
    <field x="3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 t="grand">
      <x/>
    </i>
  </rowItems>
  <colItems count="1">
    <i/>
  </colItems>
  <dataFields count="1">
    <dataField name="SUM of de la Fuente confirmed" fld="8" baseField="0"/>
  </dataField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Country-Hillary" cacheId="4" applyNumberFormats="0" applyBorderFormats="0" applyFontFormats="0" applyPatternFormats="0" applyAlignmentFormats="0" applyWidthHeightFormats="0" dataCaption="" updatedVersion="5">
  <location ref="A1:B58" firstHeaderRow="1" firstDataRow="1" firstDataCol="1"/>
  <pivotFields count="14">
    <pivotField name="DATE" numFmtId="16" outline="0" multipleItemSelectionAllowed="1" showAll="0"/>
    <pivotField name="Type Ballot" numFmtId="16" outline="0" multipleItemSelectionAllowed="1" showAll="0"/>
    <pivotField name="Region" outline="0" multipleItemSelectionAllowed="1" showAll="0"/>
    <pivotField name="COUNTRY" axis="axisRow" outline="0" multipleItemSelectionAllowed="1" showAll="0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t="default"/>
      </items>
    </pivotField>
    <pivotField name="CITY" outline="0" multipleItemSelectionAllowed="1" showAll="0"/>
    <pivotField name="CLOSING TIME (CET)" outline="0" multipleItemSelectionAllowed="1" showAll="0"/>
    <pivotField name="VOTING CENTER MANAGER" outline="0" multipleItemSelectionAllowed="1" showAll="0"/>
    <pivotField name="Clinton confirmed" dataField="1" outline="0" multipleItemSelectionAllowed="1" showAll="0"/>
    <pivotField name="de la Fuente confirmed" outline="0" multipleItemSelectionAllowed="1" showAll="0"/>
    <pivotField name="O-Malley confirmed" outline="0" multipleItemSelectionAllowed="1" showAll="0"/>
    <pivotField name="Sanders confirmed" outline="0" multipleItemSelectionAllowed="1" showAll="0"/>
    <pivotField name="Uncommitted confirmed" outline="0" multipleItemSelectionAllowed="1" showAll="0"/>
    <pivotField name="TOTAL confirmed (calculated)" outline="0" multipleItemSelectionAllowed="1" showAll="0"/>
    <pivotField name="Spoiled" outline="0" multipleItemSelectionAllowed="1" showAll="0"/>
  </pivotFields>
  <rowFields count="1">
    <field x="3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 t="grand">
      <x/>
    </i>
  </rowItems>
  <colItems count="1">
    <i/>
  </colItems>
  <dataFields count="1">
    <dataField name="SUM of Clinton confirmed" fld="7" baseField="0"/>
  </dataField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Region-Bernie" cacheId="4" applyNumberFormats="0" applyBorderFormats="0" applyFontFormats="0" applyPatternFormats="0" applyAlignmentFormats="0" applyWidthHeightFormats="0" dataCaption="" updatedVersion="5">
  <location ref="A1:B5" firstHeaderRow="1" firstDataRow="1" firstDataCol="1"/>
  <pivotFields count="14">
    <pivotField name="DATE" numFmtId="16" outline="0" multipleItemSelectionAllowed="1" showAll="0"/>
    <pivotField name="Type Ballot" numFmtId="16" outline="0" multipleItemSelectionAllowed="1" showAll="0"/>
    <pivotField name="Region" axis="axisRow" outline="0" multipleItemSelectionAllowed="1" showAll="0">
      <items count="4">
        <item x="0"/>
        <item x="1"/>
        <item x="2"/>
        <item t="default"/>
      </items>
    </pivotField>
    <pivotField name="COUNTRY" outline="0" multipleItemSelectionAllowed="1" showAll="0"/>
    <pivotField name="CITY" outline="0" multipleItemSelectionAllowed="1" showAll="0"/>
    <pivotField name="CLOSING TIME (CET)" outline="0" multipleItemSelectionAllowed="1" showAll="0"/>
    <pivotField name="VOTING CENTER MANAGER" outline="0" multipleItemSelectionAllowed="1" showAll="0"/>
    <pivotField name="Clinton confirmed" outline="0" multipleItemSelectionAllowed="1" showAll="0"/>
    <pivotField name="de la Fuente confirmed" outline="0" multipleItemSelectionAllowed="1" showAll="0"/>
    <pivotField name="O-Malley confirmed" outline="0" multipleItemSelectionAllowed="1" showAll="0"/>
    <pivotField name="Sanders confirmed" dataField="1" outline="0" multipleItemSelectionAllowed="1" showAll="0"/>
    <pivotField name="Uncommitted confirmed" outline="0" multipleItemSelectionAllowed="1" showAll="0"/>
    <pivotField name="TOTAL confirmed (calculated)" outline="0" multipleItemSelectionAllowed="1" showAll="0"/>
    <pivotField name="Spoiled" outline="0" multipleItemSelectionAllowed="1"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Sanders confirmed" fld="10" baseField="0"/>
  </dataFields>
  <pivotTableStyleInfo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Region-Hillary" cacheId="4" applyNumberFormats="0" applyBorderFormats="0" applyFontFormats="0" applyPatternFormats="0" applyAlignmentFormats="0" applyWidthHeightFormats="0" dataCaption="" updatedVersion="5">
  <location ref="A1:B5" firstHeaderRow="1" firstDataRow="1" firstDataCol="1"/>
  <pivotFields count="14">
    <pivotField name="DATE" numFmtId="16" outline="0" multipleItemSelectionAllowed="1" showAll="0"/>
    <pivotField name="Type Ballot" numFmtId="16" outline="0" multipleItemSelectionAllowed="1" showAll="0"/>
    <pivotField name="Region" axis="axisRow" outline="0" multipleItemSelectionAllowed="1" showAll="0">
      <items count="4">
        <item x="0"/>
        <item x="1"/>
        <item x="2"/>
        <item t="default"/>
      </items>
    </pivotField>
    <pivotField name="COUNTRY" outline="0" multipleItemSelectionAllowed="1" showAll="0"/>
    <pivotField name="CITY" outline="0" multipleItemSelectionAllowed="1" showAll="0"/>
    <pivotField name="CLOSING TIME (CET)" outline="0" multipleItemSelectionAllowed="1" showAll="0"/>
    <pivotField name="VOTING CENTER MANAGER" outline="0" multipleItemSelectionAllowed="1" showAll="0"/>
    <pivotField name="Clinton confirmed" dataField="1" outline="0" multipleItemSelectionAllowed="1" showAll="0"/>
    <pivotField name="de la Fuente confirmed" outline="0" multipleItemSelectionAllowed="1" showAll="0"/>
    <pivotField name="O-Malley confirmed" outline="0" multipleItemSelectionAllowed="1" showAll="0"/>
    <pivotField name="Sanders confirmed" outline="0" multipleItemSelectionAllowed="1" showAll="0"/>
    <pivotField name="Uncommitted confirmed" outline="0" multipleItemSelectionAllowed="1" showAll="0"/>
    <pivotField name="TOTAL confirmed (calculated)" outline="0" multipleItemSelectionAllowed="1" showAll="0"/>
    <pivotField name="Spoiled" outline="0" multipleItemSelectionAllowed="1"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Clinton confirmed" fld="7" baseField="0"/>
  </dataFields>
  <pivotTableStyleInfo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Region-Martin" cacheId="4" applyNumberFormats="0" applyBorderFormats="0" applyFontFormats="0" applyPatternFormats="0" applyAlignmentFormats="0" applyWidthHeightFormats="0" dataCaption="" updatedVersion="5">
  <location ref="A1:B5" firstHeaderRow="1" firstDataRow="1" firstDataCol="1"/>
  <pivotFields count="14">
    <pivotField name="DATE" numFmtId="16" outline="0" multipleItemSelectionAllowed="1" showAll="0"/>
    <pivotField name="Type Ballot" numFmtId="16" outline="0" multipleItemSelectionAllowed="1" showAll="0"/>
    <pivotField name="Region" axis="axisRow" outline="0" multipleItemSelectionAllowed="1" showAll="0">
      <items count="4">
        <item x="0"/>
        <item x="1"/>
        <item x="2"/>
        <item t="default"/>
      </items>
    </pivotField>
    <pivotField name="COUNTRY" outline="0" multipleItemSelectionAllowed="1" showAll="0"/>
    <pivotField name="CITY" outline="0" multipleItemSelectionAllowed="1" showAll="0"/>
    <pivotField name="CLOSING TIME (CET)" outline="0" multipleItemSelectionAllowed="1" showAll="0"/>
    <pivotField name="VOTING CENTER MANAGER" outline="0" multipleItemSelectionAllowed="1" showAll="0"/>
    <pivotField name="Clinton confirmed" outline="0" multipleItemSelectionAllowed="1" showAll="0"/>
    <pivotField name="de la Fuente confirmed" outline="0" multipleItemSelectionAllowed="1" showAll="0"/>
    <pivotField name="O-Malley confirmed" dataField="1" outline="0" multipleItemSelectionAllowed="1" showAll="0"/>
    <pivotField name="Sanders confirmed" outline="0" multipleItemSelectionAllowed="1" showAll="0"/>
    <pivotField name="Uncommitted confirmed" outline="0" multipleItemSelectionAllowed="1" showAll="0"/>
    <pivotField name="TOTAL confirmed (calculated)" outline="0" multipleItemSelectionAllowed="1" showAll="0"/>
    <pivotField name="Spoiled" outline="0" multipleItemSelectionAllowed="1"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O-Malley confirmed" fld="9" baseField="0"/>
  </dataFields>
  <pivotTableStyleInfo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Region-Rocky" cacheId="4" applyNumberFormats="0" applyBorderFormats="0" applyFontFormats="0" applyPatternFormats="0" applyAlignmentFormats="0" applyWidthHeightFormats="0" dataCaption="" updatedVersion="5">
  <location ref="A1:B5" firstHeaderRow="1" firstDataRow="1" firstDataCol="1"/>
  <pivotFields count="14">
    <pivotField name="DATE" numFmtId="16" outline="0" multipleItemSelectionAllowed="1" showAll="0"/>
    <pivotField name="Type Ballot" numFmtId="16" outline="0" multipleItemSelectionAllowed="1" showAll="0"/>
    <pivotField name="Region" axis="axisRow" outline="0" multipleItemSelectionAllowed="1" showAll="0">
      <items count="4">
        <item x="0"/>
        <item x="1"/>
        <item x="2"/>
        <item t="default"/>
      </items>
    </pivotField>
    <pivotField name="COUNTRY" outline="0" multipleItemSelectionAllowed="1" showAll="0"/>
    <pivotField name="CITY" outline="0" multipleItemSelectionAllowed="1" showAll="0"/>
    <pivotField name="CLOSING TIME (CET)" outline="0" multipleItemSelectionAllowed="1" showAll="0"/>
    <pivotField name="VOTING CENTER MANAGER" outline="0" multipleItemSelectionAllowed="1" showAll="0"/>
    <pivotField name="Clinton confirmed" outline="0" multipleItemSelectionAllowed="1" showAll="0"/>
    <pivotField name="de la Fuente confirmed" dataField="1" outline="0" multipleItemSelectionAllowed="1" showAll="0"/>
    <pivotField name="O-Malley confirmed" outline="0" multipleItemSelectionAllowed="1" showAll="0"/>
    <pivotField name="Sanders confirmed" outline="0" multipleItemSelectionAllowed="1" showAll="0"/>
    <pivotField name="Uncommitted confirmed" outline="0" multipleItemSelectionAllowed="1" showAll="0"/>
    <pivotField name="TOTAL confirmed (calculated)" outline="0" multipleItemSelectionAllowed="1" showAll="0"/>
    <pivotField name="Spoiled" outline="0" multipleItemSelectionAllowed="1"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de la Fuente confirmed" fld="8" baseField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1000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ColWidth="13.3984375" defaultRowHeight="15" customHeight="1"/>
  <cols>
    <col min="1" max="1" width="6.19921875" customWidth="1"/>
    <col min="2" max="3" width="13.69921875" customWidth="1"/>
    <col min="4" max="4" width="18.69921875" customWidth="1"/>
    <col min="5" max="5" width="22.3984375" customWidth="1"/>
    <col min="6" max="6" width="17.796875" customWidth="1"/>
    <col min="7" max="7" width="28.3984375" customWidth="1"/>
    <col min="8" max="14" width="9" customWidth="1"/>
    <col min="15" max="26" width="11.19921875" customWidth="1"/>
  </cols>
  <sheetData>
    <row r="1" spans="1:26" ht="46.5" customHeight="1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5" t="s">
        <v>12</v>
      </c>
      <c r="N1" s="3" t="s">
        <v>13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6">
        <v>42437</v>
      </c>
      <c r="B2" s="6" t="s">
        <v>14</v>
      </c>
      <c r="C2" s="7" t="s">
        <v>15</v>
      </c>
      <c r="D2" s="7" t="s">
        <v>16</v>
      </c>
      <c r="E2" s="8"/>
      <c r="F2" s="8"/>
      <c r="G2" s="8"/>
      <c r="H2" s="9">
        <f>2+0</f>
        <v>2</v>
      </c>
      <c r="I2" s="9">
        <v>0</v>
      </c>
      <c r="J2" s="9">
        <v>0</v>
      </c>
      <c r="K2" s="9">
        <f>5+0</f>
        <v>5</v>
      </c>
      <c r="L2" s="9">
        <v>0</v>
      </c>
      <c r="M2" s="10">
        <f t="shared" ref="M2:M324" si="0">SUM(H2:L2)</f>
        <v>7</v>
      </c>
      <c r="N2" s="9">
        <v>0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" customHeight="1">
      <c r="A3" s="6">
        <v>42437</v>
      </c>
      <c r="B3" s="6" t="s">
        <v>17</v>
      </c>
      <c r="C3" s="7" t="s">
        <v>15</v>
      </c>
      <c r="D3" s="7" t="s">
        <v>16</v>
      </c>
      <c r="E3" s="8"/>
      <c r="F3" s="8"/>
      <c r="G3" s="8"/>
      <c r="H3" s="9">
        <v>0</v>
      </c>
      <c r="I3" s="9">
        <v>0</v>
      </c>
      <c r="J3" s="9">
        <v>0</v>
      </c>
      <c r="K3" s="9">
        <v>0</v>
      </c>
      <c r="L3" s="9">
        <v>0</v>
      </c>
      <c r="M3" s="10">
        <f t="shared" si="0"/>
        <v>0</v>
      </c>
      <c r="N3" s="9">
        <v>0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" customHeight="1">
      <c r="A4" s="6">
        <v>42437</v>
      </c>
      <c r="B4" s="6" t="s">
        <v>18</v>
      </c>
      <c r="C4" s="7" t="s">
        <v>15</v>
      </c>
      <c r="D4" s="7" t="s">
        <v>16</v>
      </c>
      <c r="E4" s="8"/>
      <c r="F4" s="8"/>
      <c r="G4" s="8"/>
      <c r="H4" s="9">
        <v>0</v>
      </c>
      <c r="I4" s="9">
        <v>0</v>
      </c>
      <c r="J4" s="9">
        <v>0</v>
      </c>
      <c r="K4" s="9">
        <v>0</v>
      </c>
      <c r="L4" s="9">
        <v>0</v>
      </c>
      <c r="M4" s="10">
        <f t="shared" si="0"/>
        <v>0</v>
      </c>
      <c r="N4" s="9">
        <v>0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" customHeight="1">
      <c r="A5" s="6">
        <v>42437</v>
      </c>
      <c r="B5" s="6" t="s">
        <v>14</v>
      </c>
      <c r="C5" s="7" t="s">
        <v>19</v>
      </c>
      <c r="D5" s="7" t="s">
        <v>20</v>
      </c>
      <c r="E5" s="8"/>
      <c r="F5" s="8"/>
      <c r="G5" s="8"/>
      <c r="H5" s="9">
        <f>96+8</f>
        <v>104</v>
      </c>
      <c r="I5" s="9">
        <v>0</v>
      </c>
      <c r="J5" s="9">
        <v>0</v>
      </c>
      <c r="K5" s="9">
        <f>287+35</f>
        <v>322</v>
      </c>
      <c r="L5" s="9">
        <v>0</v>
      </c>
      <c r="M5" s="10">
        <f t="shared" si="0"/>
        <v>426</v>
      </c>
      <c r="N5" s="9">
        <v>12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" customHeight="1">
      <c r="A6" s="6">
        <v>42437</v>
      </c>
      <c r="B6" s="6" t="s">
        <v>18</v>
      </c>
      <c r="C6" s="7" t="s">
        <v>19</v>
      </c>
      <c r="D6" s="7" t="s">
        <v>20</v>
      </c>
      <c r="E6" s="8"/>
      <c r="F6" s="8"/>
      <c r="G6" s="8"/>
      <c r="H6" s="9">
        <v>0</v>
      </c>
      <c r="I6" s="9">
        <v>0</v>
      </c>
      <c r="J6" s="9">
        <v>0</v>
      </c>
      <c r="K6" s="9">
        <v>1</v>
      </c>
      <c r="L6" s="9">
        <v>0</v>
      </c>
      <c r="M6" s="10">
        <f t="shared" si="0"/>
        <v>1</v>
      </c>
      <c r="N6" s="9">
        <v>1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>
      <c r="A7" s="6">
        <v>42437</v>
      </c>
      <c r="B7" s="6" t="s">
        <v>14</v>
      </c>
      <c r="C7" s="7" t="s">
        <v>19</v>
      </c>
      <c r="D7" s="7" t="s">
        <v>21</v>
      </c>
      <c r="E7" s="8"/>
      <c r="F7" s="8"/>
      <c r="G7" s="8"/>
      <c r="H7" s="9">
        <f>17+3</f>
        <v>20</v>
      </c>
      <c r="I7" s="9">
        <v>0</v>
      </c>
      <c r="J7" s="9">
        <v>1</v>
      </c>
      <c r="K7" s="9">
        <f>54+13</f>
        <v>67</v>
      </c>
      <c r="L7" s="9">
        <v>0</v>
      </c>
      <c r="M7" s="10">
        <f t="shared" si="0"/>
        <v>88</v>
      </c>
      <c r="N7" s="9">
        <v>2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" customHeight="1">
      <c r="A8" s="6">
        <v>42437</v>
      </c>
      <c r="B8" s="6" t="s">
        <v>17</v>
      </c>
      <c r="C8" s="7" t="s">
        <v>19</v>
      </c>
      <c r="D8" s="7" t="s">
        <v>21</v>
      </c>
      <c r="E8" s="8"/>
      <c r="F8" s="8"/>
      <c r="G8" s="8"/>
      <c r="H8" s="9">
        <v>0</v>
      </c>
      <c r="I8" s="9">
        <v>0</v>
      </c>
      <c r="J8" s="9">
        <v>0</v>
      </c>
      <c r="K8" s="9">
        <v>0</v>
      </c>
      <c r="L8" s="9">
        <v>0</v>
      </c>
      <c r="M8" s="10">
        <f t="shared" si="0"/>
        <v>0</v>
      </c>
      <c r="N8" s="9">
        <v>0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" customHeight="1">
      <c r="A9" s="6">
        <v>42437</v>
      </c>
      <c r="B9" s="6" t="s">
        <v>18</v>
      </c>
      <c r="C9" s="7" t="s">
        <v>19</v>
      </c>
      <c r="D9" s="7" t="s">
        <v>21</v>
      </c>
      <c r="E9" s="8"/>
      <c r="F9" s="8"/>
      <c r="G9" s="8"/>
      <c r="H9" s="9">
        <v>0</v>
      </c>
      <c r="I9" s="9">
        <v>0</v>
      </c>
      <c r="J9" s="9">
        <v>0</v>
      </c>
      <c r="K9" s="9">
        <v>0</v>
      </c>
      <c r="L9" s="9">
        <v>0</v>
      </c>
      <c r="M9" s="10">
        <f t="shared" si="0"/>
        <v>0</v>
      </c>
      <c r="N9" s="9">
        <v>0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" customHeight="1">
      <c r="A10" s="6">
        <v>42437</v>
      </c>
      <c r="B10" s="6" t="s">
        <v>14</v>
      </c>
      <c r="C10" s="7" t="s">
        <v>15</v>
      </c>
      <c r="D10" s="7" t="s">
        <v>22</v>
      </c>
      <c r="E10" s="8"/>
      <c r="F10" s="8"/>
      <c r="G10" s="8"/>
      <c r="H10" s="9">
        <f>224+16</f>
        <v>240</v>
      </c>
      <c r="I10" s="9">
        <v>0</v>
      </c>
      <c r="J10" s="9">
        <v>1</v>
      </c>
      <c r="K10" s="9">
        <f>507+23</f>
        <v>530</v>
      </c>
      <c r="L10" s="9">
        <v>2</v>
      </c>
      <c r="M10" s="10">
        <f t="shared" si="0"/>
        <v>773</v>
      </c>
      <c r="N10" s="9">
        <v>18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" customHeight="1">
      <c r="A11" s="6">
        <v>42437</v>
      </c>
      <c r="B11" s="6" t="s">
        <v>18</v>
      </c>
      <c r="C11" s="7" t="s">
        <v>15</v>
      </c>
      <c r="D11" s="7" t="s">
        <v>22</v>
      </c>
      <c r="E11" s="8"/>
      <c r="F11" s="8"/>
      <c r="G11" s="8"/>
      <c r="H11" s="9">
        <v>2</v>
      </c>
      <c r="I11" s="9">
        <v>0</v>
      </c>
      <c r="J11" s="9">
        <v>0</v>
      </c>
      <c r="K11" s="9">
        <v>1</v>
      </c>
      <c r="L11" s="9">
        <v>0</v>
      </c>
      <c r="M11" s="10">
        <f t="shared" si="0"/>
        <v>3</v>
      </c>
      <c r="N11" s="9">
        <v>0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" customHeight="1">
      <c r="A12" s="6">
        <v>42437</v>
      </c>
      <c r="B12" s="6" t="s">
        <v>14</v>
      </c>
      <c r="C12" s="7" t="s">
        <v>15</v>
      </c>
      <c r="D12" s="7" t="s">
        <v>23</v>
      </c>
      <c r="E12" s="8"/>
      <c r="F12" s="8"/>
      <c r="G12" s="8"/>
      <c r="H12" s="9">
        <f>149+5</f>
        <v>154</v>
      </c>
      <c r="I12" s="9">
        <v>0</v>
      </c>
      <c r="J12" s="9">
        <v>1</v>
      </c>
      <c r="K12" s="9">
        <f>350+41</f>
        <v>391</v>
      </c>
      <c r="L12" s="9">
        <v>0</v>
      </c>
      <c r="M12" s="10">
        <f t="shared" si="0"/>
        <v>546</v>
      </c>
      <c r="N12" s="9">
        <v>10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5" customHeight="1">
      <c r="A13" s="6">
        <v>42437</v>
      </c>
      <c r="B13" s="6" t="s">
        <v>17</v>
      </c>
      <c r="C13" s="7" t="s">
        <v>15</v>
      </c>
      <c r="D13" s="7" t="s">
        <v>23</v>
      </c>
      <c r="E13" s="8"/>
      <c r="F13" s="8"/>
      <c r="G13" s="8"/>
      <c r="H13" s="9">
        <v>5</v>
      </c>
      <c r="I13" s="9">
        <v>0</v>
      </c>
      <c r="J13" s="9">
        <v>0</v>
      </c>
      <c r="K13" s="9">
        <v>14</v>
      </c>
      <c r="L13" s="9">
        <v>0</v>
      </c>
      <c r="M13" s="10">
        <f t="shared" si="0"/>
        <v>19</v>
      </c>
      <c r="N13" s="9">
        <v>1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5" customHeight="1">
      <c r="A14" s="6">
        <v>42437</v>
      </c>
      <c r="B14" s="6" t="s">
        <v>18</v>
      </c>
      <c r="C14" s="7" t="s">
        <v>15</v>
      </c>
      <c r="D14" s="7" t="s">
        <v>23</v>
      </c>
      <c r="E14" s="8"/>
      <c r="F14" s="8"/>
      <c r="G14" s="8"/>
      <c r="H14" s="9">
        <v>4</v>
      </c>
      <c r="I14" s="9">
        <v>0</v>
      </c>
      <c r="J14" s="9">
        <v>0</v>
      </c>
      <c r="K14" s="9">
        <v>0</v>
      </c>
      <c r="L14" s="9">
        <v>0</v>
      </c>
      <c r="M14" s="10">
        <f t="shared" si="0"/>
        <v>4</v>
      </c>
      <c r="N14" s="9"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5" customHeight="1">
      <c r="A15" s="11">
        <v>42431</v>
      </c>
      <c r="B15" s="11" t="s">
        <v>24</v>
      </c>
      <c r="C15" s="11" t="s">
        <v>15</v>
      </c>
      <c r="D15" s="12" t="s">
        <v>23</v>
      </c>
      <c r="E15" s="12" t="s">
        <v>25</v>
      </c>
      <c r="F15" s="13">
        <v>0.58333333333333337</v>
      </c>
      <c r="G15" s="14" t="s">
        <v>26</v>
      </c>
      <c r="H15" s="12"/>
      <c r="I15" s="12"/>
      <c r="J15" s="12"/>
      <c r="K15" s="12"/>
      <c r="L15" s="12"/>
      <c r="M15" s="15">
        <f t="shared" si="0"/>
        <v>0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6">
        <v>42431</v>
      </c>
      <c r="B16" s="6" t="s">
        <v>24</v>
      </c>
      <c r="C16" s="6" t="s">
        <v>15</v>
      </c>
      <c r="D16" s="8" t="s">
        <v>23</v>
      </c>
      <c r="E16" s="8" t="s">
        <v>25</v>
      </c>
      <c r="F16" s="16" t="s">
        <v>27</v>
      </c>
      <c r="G16" s="17" t="s">
        <v>26</v>
      </c>
      <c r="H16" s="9">
        <v>36</v>
      </c>
      <c r="I16" s="9">
        <v>0</v>
      </c>
      <c r="J16" s="9">
        <v>0</v>
      </c>
      <c r="K16" s="9">
        <v>113</v>
      </c>
      <c r="L16" s="9">
        <v>0</v>
      </c>
      <c r="M16" s="10">
        <f t="shared" si="0"/>
        <v>149</v>
      </c>
      <c r="N16" s="9">
        <v>6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5" customHeight="1">
      <c r="A17" s="6">
        <v>42434</v>
      </c>
      <c r="B17" s="6" t="s">
        <v>24</v>
      </c>
      <c r="C17" s="6" t="s">
        <v>15</v>
      </c>
      <c r="D17" s="8" t="s">
        <v>23</v>
      </c>
      <c r="E17" s="8" t="s">
        <v>28</v>
      </c>
      <c r="F17" s="18">
        <v>0.16666666666666666</v>
      </c>
      <c r="G17" s="17" t="s">
        <v>29</v>
      </c>
      <c r="H17" s="9">
        <v>16</v>
      </c>
      <c r="I17" s="9">
        <v>0</v>
      </c>
      <c r="J17" s="9">
        <v>0</v>
      </c>
      <c r="K17" s="9">
        <v>28</v>
      </c>
      <c r="L17" s="9">
        <v>0</v>
      </c>
      <c r="M17" s="10">
        <f t="shared" si="0"/>
        <v>44</v>
      </c>
      <c r="N17" s="9">
        <v>0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" customHeight="1">
      <c r="A18" s="6">
        <v>42434</v>
      </c>
      <c r="B18" s="6" t="s">
        <v>24</v>
      </c>
      <c r="C18" s="6" t="s">
        <v>15</v>
      </c>
      <c r="D18" s="8" t="s">
        <v>23</v>
      </c>
      <c r="E18" s="8" t="s">
        <v>30</v>
      </c>
      <c r="F18" s="18">
        <v>0.16666666666666666</v>
      </c>
      <c r="G18" s="17" t="s">
        <v>31</v>
      </c>
      <c r="H18" s="9">
        <v>22</v>
      </c>
      <c r="I18" s="9">
        <v>0</v>
      </c>
      <c r="J18" s="9">
        <v>0</v>
      </c>
      <c r="K18" s="9">
        <v>89</v>
      </c>
      <c r="L18" s="9">
        <v>0</v>
      </c>
      <c r="M18" s="10">
        <f t="shared" si="0"/>
        <v>111</v>
      </c>
      <c r="N18" s="9">
        <v>1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5" customHeight="1">
      <c r="A19" s="6">
        <v>42437</v>
      </c>
      <c r="B19" s="6" t="s">
        <v>14</v>
      </c>
      <c r="C19" s="7" t="s">
        <v>32</v>
      </c>
      <c r="D19" s="7" t="s">
        <v>33</v>
      </c>
      <c r="E19" s="8"/>
      <c r="F19" s="8"/>
      <c r="G19" s="8"/>
      <c r="H19" s="9">
        <f>42+2</f>
        <v>44</v>
      </c>
      <c r="I19" s="9">
        <v>0</v>
      </c>
      <c r="J19" s="9">
        <v>1</v>
      </c>
      <c r="K19" s="9">
        <f>95+10</f>
        <v>105</v>
      </c>
      <c r="L19" s="9">
        <v>0</v>
      </c>
      <c r="M19" s="10">
        <f t="shared" si="0"/>
        <v>150</v>
      </c>
      <c r="N19" s="9">
        <v>4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" customHeight="1">
      <c r="A20" s="6">
        <v>42437</v>
      </c>
      <c r="B20" s="6" t="s">
        <v>17</v>
      </c>
      <c r="C20" s="7" t="s">
        <v>32</v>
      </c>
      <c r="D20" s="7" t="s">
        <v>33</v>
      </c>
      <c r="E20" s="8"/>
      <c r="F20" s="8"/>
      <c r="G20" s="8"/>
      <c r="H20" s="9">
        <v>7</v>
      </c>
      <c r="I20" s="9">
        <v>0</v>
      </c>
      <c r="J20" s="9">
        <v>0</v>
      </c>
      <c r="K20" s="9">
        <v>5</v>
      </c>
      <c r="L20" s="9">
        <v>0</v>
      </c>
      <c r="M20" s="10">
        <f t="shared" si="0"/>
        <v>12</v>
      </c>
      <c r="N20" s="9">
        <v>0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" customHeight="1">
      <c r="A21" s="6">
        <v>42437</v>
      </c>
      <c r="B21" s="6" t="s">
        <v>18</v>
      </c>
      <c r="C21" s="7" t="s">
        <v>32</v>
      </c>
      <c r="D21" s="7" t="s">
        <v>33</v>
      </c>
      <c r="E21" s="8"/>
      <c r="F21" s="8"/>
      <c r="G21" s="8"/>
      <c r="H21" s="9">
        <v>0</v>
      </c>
      <c r="I21" s="9">
        <v>0</v>
      </c>
      <c r="J21" s="9">
        <v>0</v>
      </c>
      <c r="K21" s="9">
        <v>1</v>
      </c>
      <c r="L21" s="9">
        <v>0</v>
      </c>
      <c r="M21" s="10">
        <f t="shared" si="0"/>
        <v>1</v>
      </c>
      <c r="N21" s="9">
        <v>0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" customHeight="1">
      <c r="A22" s="6">
        <v>42432</v>
      </c>
      <c r="B22" s="6" t="s">
        <v>24</v>
      </c>
      <c r="C22" s="6" t="s">
        <v>32</v>
      </c>
      <c r="D22" s="8" t="s">
        <v>33</v>
      </c>
      <c r="E22" s="8" t="s">
        <v>34</v>
      </c>
      <c r="F22" s="18">
        <v>0.875</v>
      </c>
      <c r="G22" s="17" t="s">
        <v>35</v>
      </c>
      <c r="H22" s="9">
        <v>30</v>
      </c>
      <c r="I22" s="9">
        <v>0</v>
      </c>
      <c r="J22" s="9">
        <v>0</v>
      </c>
      <c r="K22" s="9">
        <v>92</v>
      </c>
      <c r="L22" s="9">
        <v>0</v>
      </c>
      <c r="M22" s="10">
        <f t="shared" si="0"/>
        <v>122</v>
      </c>
      <c r="N22" s="9">
        <v>2</v>
      </c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" customHeight="1">
      <c r="A23" s="6">
        <v>42434</v>
      </c>
      <c r="B23" s="6" t="s">
        <v>24</v>
      </c>
      <c r="C23" s="6" t="s">
        <v>32</v>
      </c>
      <c r="D23" s="8" t="s">
        <v>33</v>
      </c>
      <c r="E23" s="8" t="s">
        <v>34</v>
      </c>
      <c r="F23" s="18">
        <v>0.625</v>
      </c>
      <c r="G23" s="19" t="s">
        <v>36</v>
      </c>
      <c r="H23" s="9">
        <v>41</v>
      </c>
      <c r="I23" s="9">
        <v>0</v>
      </c>
      <c r="J23" s="9">
        <v>0</v>
      </c>
      <c r="K23" s="9">
        <v>83</v>
      </c>
      <c r="L23" s="9">
        <v>0</v>
      </c>
      <c r="M23" s="10">
        <f t="shared" si="0"/>
        <v>124</v>
      </c>
      <c r="N23" s="9">
        <v>2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" customHeight="1">
      <c r="A24" s="6">
        <v>42437</v>
      </c>
      <c r="B24" s="6" t="s">
        <v>14</v>
      </c>
      <c r="C24" s="7" t="s">
        <v>32</v>
      </c>
      <c r="D24" s="7" t="s">
        <v>37</v>
      </c>
      <c r="E24" s="8"/>
      <c r="F24" s="8"/>
      <c r="G24" s="8"/>
      <c r="H24" s="9">
        <f>74+4</f>
        <v>78</v>
      </c>
      <c r="I24" s="9">
        <v>0</v>
      </c>
      <c r="J24" s="9">
        <v>0</v>
      </c>
      <c r="K24" s="9">
        <f>112+13</f>
        <v>125</v>
      </c>
      <c r="L24" s="9">
        <v>0</v>
      </c>
      <c r="M24" s="10">
        <f t="shared" si="0"/>
        <v>203</v>
      </c>
      <c r="N24" s="9">
        <v>2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" customHeight="1">
      <c r="A25" s="6">
        <v>42437</v>
      </c>
      <c r="B25" s="6" t="s">
        <v>17</v>
      </c>
      <c r="C25" s="7" t="s">
        <v>32</v>
      </c>
      <c r="D25" s="7" t="s">
        <v>37</v>
      </c>
      <c r="E25" s="8"/>
      <c r="F25" s="8"/>
      <c r="G25" s="8"/>
      <c r="H25" s="9">
        <v>2</v>
      </c>
      <c r="I25" s="9">
        <v>0</v>
      </c>
      <c r="J25" s="9">
        <v>0</v>
      </c>
      <c r="K25" s="9">
        <v>5</v>
      </c>
      <c r="L25" s="9">
        <v>0</v>
      </c>
      <c r="M25" s="10">
        <f t="shared" si="0"/>
        <v>7</v>
      </c>
      <c r="N25" s="9">
        <v>0</v>
      </c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" customHeight="1">
      <c r="A26" s="6">
        <v>42437</v>
      </c>
      <c r="B26" s="6" t="s">
        <v>18</v>
      </c>
      <c r="C26" s="7" t="s">
        <v>32</v>
      </c>
      <c r="D26" s="7" t="s">
        <v>37</v>
      </c>
      <c r="E26" s="8"/>
      <c r="F26" s="8"/>
      <c r="G26" s="8"/>
      <c r="H26" s="9">
        <v>4</v>
      </c>
      <c r="I26" s="9">
        <v>0</v>
      </c>
      <c r="J26" s="9">
        <v>0</v>
      </c>
      <c r="K26" s="9">
        <v>0</v>
      </c>
      <c r="L26" s="9">
        <v>0</v>
      </c>
      <c r="M26" s="10">
        <f t="shared" si="0"/>
        <v>4</v>
      </c>
      <c r="N26" s="9">
        <v>0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" customHeight="1">
      <c r="A27" s="6">
        <v>42431</v>
      </c>
      <c r="B27" s="6" t="s">
        <v>24</v>
      </c>
      <c r="C27" s="6" t="s">
        <v>32</v>
      </c>
      <c r="D27" s="8" t="s">
        <v>37</v>
      </c>
      <c r="E27" s="9" t="s">
        <v>38</v>
      </c>
      <c r="F27" s="18">
        <v>0.79166666666666663</v>
      </c>
      <c r="G27" s="17" t="s">
        <v>39</v>
      </c>
      <c r="H27" s="9">
        <v>17</v>
      </c>
      <c r="I27" s="9">
        <v>0</v>
      </c>
      <c r="J27" s="9">
        <v>0</v>
      </c>
      <c r="K27" s="9">
        <v>31</v>
      </c>
      <c r="L27" s="9">
        <v>0</v>
      </c>
      <c r="M27" s="10">
        <f t="shared" si="0"/>
        <v>48</v>
      </c>
      <c r="N27" s="9">
        <v>1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" customHeight="1">
      <c r="A28" s="6">
        <v>42434</v>
      </c>
      <c r="B28" s="6" t="s">
        <v>24</v>
      </c>
      <c r="C28" s="6" t="s">
        <v>32</v>
      </c>
      <c r="D28" s="8" t="s">
        <v>37</v>
      </c>
      <c r="E28" s="8" t="s">
        <v>40</v>
      </c>
      <c r="F28" s="18">
        <v>0.66666666666666663</v>
      </c>
      <c r="G28" s="17" t="s">
        <v>39</v>
      </c>
      <c r="H28" s="9">
        <v>23</v>
      </c>
      <c r="I28" s="9">
        <v>0</v>
      </c>
      <c r="J28" s="9">
        <v>0</v>
      </c>
      <c r="K28" s="9">
        <v>35</v>
      </c>
      <c r="L28" s="9">
        <v>0</v>
      </c>
      <c r="M28" s="10">
        <f t="shared" si="0"/>
        <v>58</v>
      </c>
      <c r="N28" s="9">
        <v>3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" customHeight="1">
      <c r="A29" s="6">
        <v>42435</v>
      </c>
      <c r="B29" s="6" t="s">
        <v>24</v>
      </c>
      <c r="C29" s="6" t="s">
        <v>32</v>
      </c>
      <c r="D29" s="8" t="s">
        <v>37</v>
      </c>
      <c r="E29" s="8" t="s">
        <v>40</v>
      </c>
      <c r="F29" s="18">
        <v>0.66666666666666663</v>
      </c>
      <c r="G29" s="17" t="s">
        <v>39</v>
      </c>
      <c r="H29" s="9">
        <v>26</v>
      </c>
      <c r="I29" s="9">
        <v>0</v>
      </c>
      <c r="J29" s="9">
        <v>0</v>
      </c>
      <c r="K29" s="9">
        <v>31</v>
      </c>
      <c r="L29" s="9">
        <v>0</v>
      </c>
      <c r="M29" s="10">
        <f t="shared" si="0"/>
        <v>57</v>
      </c>
      <c r="N29" s="9">
        <v>1</v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" customHeight="1">
      <c r="A30" s="6">
        <v>42437</v>
      </c>
      <c r="B30" s="6" t="s">
        <v>14</v>
      </c>
      <c r="C30" s="7" t="s">
        <v>19</v>
      </c>
      <c r="D30" s="7" t="s">
        <v>41</v>
      </c>
      <c r="E30" s="8"/>
      <c r="F30" s="8"/>
      <c r="G30" s="8"/>
      <c r="H30" s="9">
        <f>27+6</f>
        <v>33</v>
      </c>
      <c r="I30" s="9">
        <v>0</v>
      </c>
      <c r="J30" s="9">
        <v>0</v>
      </c>
      <c r="K30" s="9">
        <f>87+14</f>
        <v>101</v>
      </c>
      <c r="L30" s="9">
        <v>0</v>
      </c>
      <c r="M30" s="10">
        <f t="shared" si="0"/>
        <v>134</v>
      </c>
      <c r="N30" s="9">
        <v>1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" customHeight="1">
      <c r="A31" s="6">
        <v>42437</v>
      </c>
      <c r="B31" s="6" t="s">
        <v>17</v>
      </c>
      <c r="C31" s="7" t="s">
        <v>19</v>
      </c>
      <c r="D31" s="7" t="s">
        <v>41</v>
      </c>
      <c r="E31" s="8"/>
      <c r="F31" s="8"/>
      <c r="G31" s="8"/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10">
        <f t="shared" si="0"/>
        <v>0</v>
      </c>
      <c r="N31" s="9">
        <v>0</v>
      </c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" customHeight="1">
      <c r="A32" s="6">
        <v>42437</v>
      </c>
      <c r="B32" s="6" t="s">
        <v>18</v>
      </c>
      <c r="C32" s="7" t="s">
        <v>19</v>
      </c>
      <c r="D32" s="7" t="s">
        <v>41</v>
      </c>
      <c r="E32" s="8"/>
      <c r="F32" s="8"/>
      <c r="G32" s="8"/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10">
        <f t="shared" si="0"/>
        <v>0</v>
      </c>
      <c r="N32" s="9">
        <v>0</v>
      </c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" customHeight="1">
      <c r="A33" s="6">
        <v>42437</v>
      </c>
      <c r="B33" s="6" t="s">
        <v>14</v>
      </c>
      <c r="C33" s="7" t="s">
        <v>15</v>
      </c>
      <c r="D33" s="7" t="s">
        <v>42</v>
      </c>
      <c r="E33" s="8"/>
      <c r="F33" s="8"/>
      <c r="G33" s="8"/>
      <c r="H33" s="9">
        <f>11+1</f>
        <v>12</v>
      </c>
      <c r="I33" s="9">
        <v>0</v>
      </c>
      <c r="J33" s="9">
        <v>0</v>
      </c>
      <c r="K33" s="9">
        <f>45+7</f>
        <v>52</v>
      </c>
      <c r="L33" s="9">
        <v>0</v>
      </c>
      <c r="M33" s="10">
        <f t="shared" si="0"/>
        <v>64</v>
      </c>
      <c r="N33" s="9">
        <v>2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" customHeight="1">
      <c r="A34" s="6">
        <v>42437</v>
      </c>
      <c r="B34" s="6" t="s">
        <v>17</v>
      </c>
      <c r="C34" s="7" t="s">
        <v>15</v>
      </c>
      <c r="D34" s="7" t="s">
        <v>42</v>
      </c>
      <c r="E34" s="8"/>
      <c r="F34" s="8"/>
      <c r="G34" s="8"/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10">
        <f t="shared" si="0"/>
        <v>0</v>
      </c>
      <c r="N34" s="9">
        <v>0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" customHeight="1">
      <c r="A35" s="6">
        <v>42437</v>
      </c>
      <c r="B35" s="6" t="s">
        <v>18</v>
      </c>
      <c r="C35" s="7" t="s">
        <v>15</v>
      </c>
      <c r="D35" s="7" t="s">
        <v>42</v>
      </c>
      <c r="E35" s="8"/>
      <c r="F35" s="8"/>
      <c r="G35" s="8"/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10">
        <f t="shared" si="0"/>
        <v>0</v>
      </c>
      <c r="N35" s="9">
        <v>0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" customHeight="1">
      <c r="A36" s="6">
        <v>42437</v>
      </c>
      <c r="B36" s="6" t="s">
        <v>14</v>
      </c>
      <c r="C36" s="7" t="s">
        <v>19</v>
      </c>
      <c r="D36" s="7" t="s">
        <v>43</v>
      </c>
      <c r="E36" s="8"/>
      <c r="F36" s="8"/>
      <c r="G36" s="8"/>
      <c r="H36" s="9">
        <f>533+52</f>
        <v>585</v>
      </c>
      <c r="I36" s="9">
        <v>0</v>
      </c>
      <c r="J36" s="9">
        <v>0</v>
      </c>
      <c r="K36" s="9">
        <f>1063+161</f>
        <v>1224</v>
      </c>
      <c r="L36" s="9">
        <v>3</v>
      </c>
      <c r="M36" s="10">
        <f t="shared" si="0"/>
        <v>1812</v>
      </c>
      <c r="N36" s="9">
        <v>31</v>
      </c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" customHeight="1">
      <c r="A37" s="6">
        <v>42437</v>
      </c>
      <c r="B37" s="6" t="s">
        <v>17</v>
      </c>
      <c r="C37" s="7" t="s">
        <v>19</v>
      </c>
      <c r="D37" s="7" t="s">
        <v>43</v>
      </c>
      <c r="E37" s="8"/>
      <c r="F37" s="8"/>
      <c r="G37" s="8"/>
      <c r="H37" s="9">
        <v>88</v>
      </c>
      <c r="I37" s="9">
        <v>0</v>
      </c>
      <c r="J37" s="9">
        <v>0</v>
      </c>
      <c r="K37" s="9">
        <v>88</v>
      </c>
      <c r="L37" s="9">
        <v>5</v>
      </c>
      <c r="M37" s="10">
        <f t="shared" si="0"/>
        <v>181</v>
      </c>
      <c r="N37" s="9">
        <v>0</v>
      </c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" customHeight="1">
      <c r="A38" s="6">
        <v>42437</v>
      </c>
      <c r="B38" s="6" t="s">
        <v>18</v>
      </c>
      <c r="C38" s="7" t="s">
        <v>19</v>
      </c>
      <c r="D38" s="7" t="s">
        <v>43</v>
      </c>
      <c r="E38" s="8"/>
      <c r="F38" s="8"/>
      <c r="G38" s="8"/>
      <c r="H38" s="9">
        <v>2</v>
      </c>
      <c r="I38" s="9">
        <v>0</v>
      </c>
      <c r="J38" s="9">
        <v>0</v>
      </c>
      <c r="K38" s="9">
        <v>3</v>
      </c>
      <c r="L38" s="9">
        <v>0</v>
      </c>
      <c r="M38" s="10">
        <f t="shared" si="0"/>
        <v>5</v>
      </c>
      <c r="N38" s="9">
        <v>1</v>
      </c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" customHeight="1">
      <c r="A39" s="20">
        <v>42430</v>
      </c>
      <c r="B39" s="6" t="s">
        <v>24</v>
      </c>
      <c r="C39" s="6" t="s">
        <v>19</v>
      </c>
      <c r="D39" s="8" t="s">
        <v>43</v>
      </c>
      <c r="E39" s="8" t="s">
        <v>44</v>
      </c>
      <c r="F39" s="18">
        <v>4.1666666666666664E-2</v>
      </c>
      <c r="G39" s="17" t="s">
        <v>45</v>
      </c>
      <c r="H39" s="9">
        <v>23</v>
      </c>
      <c r="I39" s="9">
        <v>0</v>
      </c>
      <c r="J39" s="9">
        <v>0</v>
      </c>
      <c r="K39" s="9">
        <v>30</v>
      </c>
      <c r="L39" s="9">
        <v>0</v>
      </c>
      <c r="M39" s="10">
        <f t="shared" si="0"/>
        <v>53</v>
      </c>
      <c r="N39" s="9">
        <v>0</v>
      </c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" customHeight="1">
      <c r="A40" s="20">
        <v>42430</v>
      </c>
      <c r="B40" s="6" t="s">
        <v>24</v>
      </c>
      <c r="C40" s="6" t="s">
        <v>19</v>
      </c>
      <c r="D40" s="8" t="s">
        <v>43</v>
      </c>
      <c r="E40" s="8" t="s">
        <v>46</v>
      </c>
      <c r="F40" s="18">
        <v>4.1666666666666664E-2</v>
      </c>
      <c r="G40" s="17" t="s">
        <v>47</v>
      </c>
      <c r="H40" s="9">
        <v>15</v>
      </c>
      <c r="I40" s="9">
        <v>0</v>
      </c>
      <c r="J40" s="9">
        <v>0</v>
      </c>
      <c r="K40" s="9">
        <v>26</v>
      </c>
      <c r="L40" s="9">
        <v>0</v>
      </c>
      <c r="M40" s="10">
        <f t="shared" si="0"/>
        <v>41</v>
      </c>
      <c r="N40" s="9">
        <v>2</v>
      </c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" customHeight="1">
      <c r="A41" s="20">
        <v>42430</v>
      </c>
      <c r="B41" s="6" t="s">
        <v>24</v>
      </c>
      <c r="C41" s="6" t="s">
        <v>19</v>
      </c>
      <c r="D41" s="8" t="s">
        <v>43</v>
      </c>
      <c r="E41" s="8" t="s">
        <v>48</v>
      </c>
      <c r="F41" s="18">
        <v>4.1666666666666664E-2</v>
      </c>
      <c r="G41" s="17" t="s">
        <v>49</v>
      </c>
      <c r="H41" s="9">
        <v>7</v>
      </c>
      <c r="I41" s="9">
        <v>0</v>
      </c>
      <c r="J41" s="9">
        <v>1</v>
      </c>
      <c r="K41" s="9">
        <v>6</v>
      </c>
      <c r="L41" s="9">
        <v>0</v>
      </c>
      <c r="M41" s="10">
        <f t="shared" si="0"/>
        <v>14</v>
      </c>
      <c r="N41" s="9">
        <v>0</v>
      </c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" customHeight="1">
      <c r="A42" s="20">
        <v>42430</v>
      </c>
      <c r="B42" s="6" t="s">
        <v>24</v>
      </c>
      <c r="C42" s="6" t="s">
        <v>19</v>
      </c>
      <c r="D42" s="8" t="s">
        <v>43</v>
      </c>
      <c r="E42" s="8" t="s">
        <v>50</v>
      </c>
      <c r="F42" s="18">
        <v>8.3333333333333329E-2</v>
      </c>
      <c r="G42" s="17" t="s">
        <v>51</v>
      </c>
      <c r="H42" s="9">
        <v>3</v>
      </c>
      <c r="I42" s="9">
        <v>0</v>
      </c>
      <c r="J42" s="9">
        <v>0</v>
      </c>
      <c r="K42" s="9">
        <v>8</v>
      </c>
      <c r="L42" s="9">
        <v>0</v>
      </c>
      <c r="M42" s="10">
        <f t="shared" si="0"/>
        <v>11</v>
      </c>
      <c r="N42" s="9">
        <v>1</v>
      </c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" customHeight="1">
      <c r="A43" s="20">
        <v>42430</v>
      </c>
      <c r="B43" s="6" t="s">
        <v>24</v>
      </c>
      <c r="C43" s="6" t="s">
        <v>19</v>
      </c>
      <c r="D43" s="8" t="s">
        <v>43</v>
      </c>
      <c r="E43" s="8" t="s">
        <v>52</v>
      </c>
      <c r="F43" s="18">
        <v>8.3333333333333329E-2</v>
      </c>
      <c r="G43" s="17" t="s">
        <v>53</v>
      </c>
      <c r="H43" s="9">
        <v>12</v>
      </c>
      <c r="I43" s="9">
        <v>0</v>
      </c>
      <c r="J43" s="9">
        <v>0</v>
      </c>
      <c r="K43" s="9">
        <v>20</v>
      </c>
      <c r="L43" s="9">
        <v>0</v>
      </c>
      <c r="M43" s="10">
        <f t="shared" si="0"/>
        <v>32</v>
      </c>
      <c r="N43" s="9">
        <v>3</v>
      </c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" customHeight="1">
      <c r="A44" s="20">
        <v>42430</v>
      </c>
      <c r="B44" s="6" t="s">
        <v>24</v>
      </c>
      <c r="C44" s="6" t="s">
        <v>19</v>
      </c>
      <c r="D44" s="8" t="s">
        <v>43</v>
      </c>
      <c r="E44" s="8" t="s">
        <v>54</v>
      </c>
      <c r="F44" s="18">
        <v>0.16666666666666666</v>
      </c>
      <c r="G44" s="17" t="s">
        <v>55</v>
      </c>
      <c r="H44" s="9">
        <v>16</v>
      </c>
      <c r="I44" s="9">
        <v>0</v>
      </c>
      <c r="J44" s="9">
        <v>0</v>
      </c>
      <c r="K44" s="9">
        <v>19</v>
      </c>
      <c r="L44" s="9">
        <v>0</v>
      </c>
      <c r="M44" s="10">
        <f t="shared" si="0"/>
        <v>35</v>
      </c>
      <c r="N44" s="9">
        <v>0</v>
      </c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" customHeight="1">
      <c r="A45" s="20">
        <v>42430</v>
      </c>
      <c r="B45" s="6" t="s">
        <v>24</v>
      </c>
      <c r="C45" s="6" t="s">
        <v>19</v>
      </c>
      <c r="D45" s="8" t="s">
        <v>43</v>
      </c>
      <c r="E45" s="8" t="s">
        <v>56</v>
      </c>
      <c r="F45" s="18">
        <v>0.16666666666666666</v>
      </c>
      <c r="G45" s="17" t="s">
        <v>57</v>
      </c>
      <c r="H45" s="9">
        <v>50</v>
      </c>
      <c r="I45" s="9">
        <v>0</v>
      </c>
      <c r="J45" s="9">
        <v>0</v>
      </c>
      <c r="K45" s="9">
        <v>104</v>
      </c>
      <c r="L45" s="9">
        <v>0</v>
      </c>
      <c r="M45" s="10">
        <f t="shared" si="0"/>
        <v>154</v>
      </c>
      <c r="N45" s="9">
        <v>2</v>
      </c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" customHeight="1">
      <c r="A46" s="20">
        <v>42430</v>
      </c>
      <c r="B46" s="6" t="s">
        <v>24</v>
      </c>
      <c r="C46" s="6" t="s">
        <v>19</v>
      </c>
      <c r="D46" s="8" t="s">
        <v>43</v>
      </c>
      <c r="E46" s="8" t="s">
        <v>58</v>
      </c>
      <c r="F46" s="18">
        <v>0.20833333333333334</v>
      </c>
      <c r="G46" s="17" t="s">
        <v>59</v>
      </c>
      <c r="H46" s="9">
        <v>11</v>
      </c>
      <c r="I46" s="9">
        <v>0</v>
      </c>
      <c r="J46" s="9">
        <v>0</v>
      </c>
      <c r="K46" s="9">
        <v>11</v>
      </c>
      <c r="L46" s="9">
        <v>0</v>
      </c>
      <c r="M46" s="10">
        <f t="shared" si="0"/>
        <v>22</v>
      </c>
      <c r="N46" s="9">
        <v>1</v>
      </c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" customHeight="1">
      <c r="A47" s="20">
        <v>42430</v>
      </c>
      <c r="B47" s="6" t="s">
        <v>24</v>
      </c>
      <c r="C47" s="6" t="s">
        <v>19</v>
      </c>
      <c r="D47" s="8" t="s">
        <v>43</v>
      </c>
      <c r="E47" s="8" t="s">
        <v>58</v>
      </c>
      <c r="F47" s="18">
        <v>0.20833333333333334</v>
      </c>
      <c r="G47" s="17" t="s">
        <v>60</v>
      </c>
      <c r="H47" s="9">
        <v>39</v>
      </c>
      <c r="I47" s="9">
        <v>0</v>
      </c>
      <c r="J47" s="9">
        <v>0</v>
      </c>
      <c r="K47" s="9">
        <v>89</v>
      </c>
      <c r="L47" s="9">
        <v>1</v>
      </c>
      <c r="M47" s="10">
        <f t="shared" si="0"/>
        <v>129</v>
      </c>
      <c r="N47" s="9">
        <v>6</v>
      </c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" customHeight="1">
      <c r="A48" s="20">
        <v>42430</v>
      </c>
      <c r="B48" s="6" t="s">
        <v>24</v>
      </c>
      <c r="C48" s="6" t="s">
        <v>19</v>
      </c>
      <c r="D48" s="8" t="s">
        <v>43</v>
      </c>
      <c r="E48" s="8" t="s">
        <v>61</v>
      </c>
      <c r="F48" s="18">
        <v>0.20833333333333334</v>
      </c>
      <c r="G48" s="17" t="s">
        <v>62</v>
      </c>
      <c r="H48" s="9">
        <v>56</v>
      </c>
      <c r="I48" s="9">
        <v>0</v>
      </c>
      <c r="J48" s="9">
        <v>0</v>
      </c>
      <c r="K48" s="9">
        <v>84</v>
      </c>
      <c r="L48" s="9">
        <v>0</v>
      </c>
      <c r="M48" s="10">
        <f t="shared" si="0"/>
        <v>140</v>
      </c>
      <c r="N48" s="9">
        <v>3</v>
      </c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" customHeight="1">
      <c r="A49" s="20">
        <v>42433</v>
      </c>
      <c r="B49" s="6" t="s">
        <v>24</v>
      </c>
      <c r="C49" s="6" t="s">
        <v>19</v>
      </c>
      <c r="D49" s="8" t="s">
        <v>43</v>
      </c>
      <c r="E49" s="8" t="s">
        <v>63</v>
      </c>
      <c r="F49" s="18">
        <v>0.89583333333333337</v>
      </c>
      <c r="G49" s="17" t="s">
        <v>64</v>
      </c>
      <c r="H49" s="9">
        <v>13</v>
      </c>
      <c r="I49" s="9">
        <v>0</v>
      </c>
      <c r="J49" s="9">
        <v>0</v>
      </c>
      <c r="K49" s="9">
        <v>14</v>
      </c>
      <c r="L49" s="9">
        <v>1</v>
      </c>
      <c r="M49" s="10">
        <f t="shared" si="0"/>
        <v>28</v>
      </c>
      <c r="N49" s="9">
        <v>2</v>
      </c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" customHeight="1">
      <c r="A50" s="20">
        <v>42434</v>
      </c>
      <c r="B50" s="6" t="s">
        <v>24</v>
      </c>
      <c r="C50" s="6" t="s">
        <v>19</v>
      </c>
      <c r="D50" s="8" t="s">
        <v>43</v>
      </c>
      <c r="E50" s="8" t="s">
        <v>58</v>
      </c>
      <c r="F50" s="18">
        <v>8.3333333333333329E-2</v>
      </c>
      <c r="G50" s="21" t="s">
        <v>65</v>
      </c>
      <c r="H50" s="9">
        <v>69</v>
      </c>
      <c r="I50" s="9">
        <v>0</v>
      </c>
      <c r="J50" s="9">
        <v>0</v>
      </c>
      <c r="K50" s="9">
        <v>185</v>
      </c>
      <c r="L50" s="9">
        <v>0</v>
      </c>
      <c r="M50" s="10">
        <f t="shared" si="0"/>
        <v>254</v>
      </c>
      <c r="N50" s="9">
        <v>7</v>
      </c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" customHeight="1">
      <c r="A51" s="20">
        <v>42434</v>
      </c>
      <c r="B51" s="6" t="s">
        <v>24</v>
      </c>
      <c r="C51" s="6" t="s">
        <v>19</v>
      </c>
      <c r="D51" s="8" t="s">
        <v>43</v>
      </c>
      <c r="E51" s="8" t="s">
        <v>56</v>
      </c>
      <c r="F51" s="18">
        <v>0.875</v>
      </c>
      <c r="G51" s="17" t="s">
        <v>66</v>
      </c>
      <c r="H51" s="9">
        <v>13</v>
      </c>
      <c r="I51" s="9">
        <v>0</v>
      </c>
      <c r="J51" s="9">
        <v>0</v>
      </c>
      <c r="K51" s="9">
        <v>26</v>
      </c>
      <c r="L51" s="9">
        <v>0</v>
      </c>
      <c r="M51" s="10">
        <f t="shared" si="0"/>
        <v>39</v>
      </c>
      <c r="N51" s="9">
        <v>2</v>
      </c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" customHeight="1">
      <c r="A52" s="20">
        <v>42434</v>
      </c>
      <c r="B52" s="22" t="s">
        <v>24</v>
      </c>
      <c r="C52" s="6" t="s">
        <v>19</v>
      </c>
      <c r="D52" s="8" t="s">
        <v>43</v>
      </c>
      <c r="E52" s="8" t="s">
        <v>67</v>
      </c>
      <c r="F52" s="18">
        <v>0.91666666666666663</v>
      </c>
      <c r="G52" s="23" t="s">
        <v>68</v>
      </c>
      <c r="H52" s="9">
        <v>26</v>
      </c>
      <c r="I52" s="9">
        <v>0</v>
      </c>
      <c r="J52" s="9">
        <v>1</v>
      </c>
      <c r="K52" s="9">
        <v>136</v>
      </c>
      <c r="L52" s="9">
        <v>0</v>
      </c>
      <c r="M52" s="10">
        <f t="shared" si="0"/>
        <v>163</v>
      </c>
      <c r="N52" s="9">
        <v>1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" customHeight="1">
      <c r="A53" s="20">
        <v>42435</v>
      </c>
      <c r="B53" s="6" t="s">
        <v>24</v>
      </c>
      <c r="C53" s="6" t="s">
        <v>19</v>
      </c>
      <c r="D53" s="8" t="s">
        <v>43</v>
      </c>
      <c r="E53" s="8" t="s">
        <v>56</v>
      </c>
      <c r="F53" s="18">
        <v>0.125</v>
      </c>
      <c r="G53" s="19" t="s">
        <v>69</v>
      </c>
      <c r="H53" s="9">
        <v>44</v>
      </c>
      <c r="I53" s="9">
        <v>0</v>
      </c>
      <c r="J53" s="9">
        <v>0</v>
      </c>
      <c r="K53" s="9">
        <v>83</v>
      </c>
      <c r="L53" s="9">
        <v>2</v>
      </c>
      <c r="M53" s="10">
        <f t="shared" si="0"/>
        <v>129</v>
      </c>
      <c r="N53" s="9">
        <v>5</v>
      </c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" customHeight="1">
      <c r="A54" s="20">
        <v>42437</v>
      </c>
      <c r="B54" s="6" t="s">
        <v>24</v>
      </c>
      <c r="C54" s="6" t="s">
        <v>19</v>
      </c>
      <c r="D54" s="8" t="s">
        <v>43</v>
      </c>
      <c r="E54" s="8" t="s">
        <v>70</v>
      </c>
      <c r="F54" s="18">
        <v>4.1666666666666664E-2</v>
      </c>
      <c r="G54" s="17" t="s">
        <v>71</v>
      </c>
      <c r="H54" s="9">
        <v>15</v>
      </c>
      <c r="I54" s="9">
        <v>0</v>
      </c>
      <c r="J54" s="9">
        <v>0</v>
      </c>
      <c r="K54" s="9">
        <v>15</v>
      </c>
      <c r="L54" s="9">
        <v>0</v>
      </c>
      <c r="M54" s="10">
        <f t="shared" si="0"/>
        <v>30</v>
      </c>
      <c r="N54" s="9">
        <v>1</v>
      </c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" customHeight="1">
      <c r="A55" s="6">
        <v>42437</v>
      </c>
      <c r="B55" s="6" t="s">
        <v>14</v>
      </c>
      <c r="C55" s="7" t="s">
        <v>19</v>
      </c>
      <c r="D55" s="7" t="s">
        <v>72</v>
      </c>
      <c r="E55" s="8"/>
      <c r="F55" s="8"/>
      <c r="G55" s="8"/>
      <c r="H55" s="9">
        <f>16+1</f>
        <v>17</v>
      </c>
      <c r="I55" s="9">
        <v>0</v>
      </c>
      <c r="J55" s="9">
        <v>0</v>
      </c>
      <c r="K55" s="9">
        <f>50+4</f>
        <v>54</v>
      </c>
      <c r="L55" s="9">
        <v>0</v>
      </c>
      <c r="M55" s="10">
        <f t="shared" si="0"/>
        <v>71</v>
      </c>
      <c r="N55" s="9">
        <v>1</v>
      </c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" customHeight="1">
      <c r="A56" s="6">
        <v>42437</v>
      </c>
      <c r="B56" s="6" t="s">
        <v>17</v>
      </c>
      <c r="C56" s="7" t="s">
        <v>19</v>
      </c>
      <c r="D56" s="7" t="s">
        <v>72</v>
      </c>
      <c r="E56" s="8"/>
      <c r="F56" s="8"/>
      <c r="G56" s="8"/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10">
        <f t="shared" si="0"/>
        <v>0</v>
      </c>
      <c r="N56" s="9">
        <v>0</v>
      </c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" customHeight="1">
      <c r="A57" s="6">
        <v>42437</v>
      </c>
      <c r="B57" s="6" t="s">
        <v>18</v>
      </c>
      <c r="C57" s="7" t="s">
        <v>19</v>
      </c>
      <c r="D57" s="7" t="s">
        <v>72</v>
      </c>
      <c r="E57" s="8"/>
      <c r="F57" s="8"/>
      <c r="G57" s="8"/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10">
        <f t="shared" si="0"/>
        <v>0</v>
      </c>
      <c r="N57" s="9">
        <v>0</v>
      </c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" customHeight="1">
      <c r="A58" s="20">
        <v>42431</v>
      </c>
      <c r="B58" s="6" t="s">
        <v>24</v>
      </c>
      <c r="C58" s="6" t="s">
        <v>19</v>
      </c>
      <c r="D58" s="8" t="s">
        <v>72</v>
      </c>
      <c r="E58" s="8" t="s">
        <v>73</v>
      </c>
      <c r="F58" s="18">
        <v>8.3333333333333329E-2</v>
      </c>
      <c r="G58" s="17" t="s">
        <v>74</v>
      </c>
      <c r="H58" s="9">
        <v>28</v>
      </c>
      <c r="I58" s="9">
        <v>0</v>
      </c>
      <c r="J58" s="9">
        <v>0</v>
      </c>
      <c r="K58" s="9">
        <v>56</v>
      </c>
      <c r="L58" s="9">
        <v>0</v>
      </c>
      <c r="M58" s="10">
        <f t="shared" si="0"/>
        <v>84</v>
      </c>
      <c r="N58" s="9">
        <v>3</v>
      </c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" customHeight="1">
      <c r="A59" s="6">
        <v>42437</v>
      </c>
      <c r="B59" s="6" t="s">
        <v>14</v>
      </c>
      <c r="C59" s="7" t="s">
        <v>19</v>
      </c>
      <c r="D59" s="7" t="s">
        <v>75</v>
      </c>
      <c r="E59" s="8"/>
      <c r="F59" s="8"/>
      <c r="G59" s="8"/>
      <c r="H59" s="9">
        <f>18+0</f>
        <v>18</v>
      </c>
      <c r="I59" s="9">
        <v>0</v>
      </c>
      <c r="J59" s="9">
        <v>0</v>
      </c>
      <c r="K59" s="9">
        <f>63+1</f>
        <v>64</v>
      </c>
      <c r="L59" s="9">
        <v>0</v>
      </c>
      <c r="M59" s="10">
        <f t="shared" si="0"/>
        <v>82</v>
      </c>
      <c r="N59" s="9">
        <v>1</v>
      </c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" customHeight="1">
      <c r="A60" s="6">
        <v>42437</v>
      </c>
      <c r="B60" s="6" t="s">
        <v>17</v>
      </c>
      <c r="C60" s="7" t="s">
        <v>19</v>
      </c>
      <c r="D60" s="7" t="s">
        <v>75</v>
      </c>
      <c r="E60" s="8"/>
      <c r="F60" s="8"/>
      <c r="G60" s="8"/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10">
        <f t="shared" si="0"/>
        <v>0</v>
      </c>
      <c r="N60" s="9">
        <v>0</v>
      </c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" customHeight="1">
      <c r="A61" s="6">
        <v>42437</v>
      </c>
      <c r="B61" s="6" t="s">
        <v>18</v>
      </c>
      <c r="C61" s="7" t="s">
        <v>19</v>
      </c>
      <c r="D61" s="7" t="s">
        <v>75</v>
      </c>
      <c r="E61" s="8"/>
      <c r="F61" s="8"/>
      <c r="G61" s="8"/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10">
        <f t="shared" si="0"/>
        <v>0</v>
      </c>
      <c r="N61" s="9">
        <v>0</v>
      </c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" customHeight="1">
      <c r="A62" s="6">
        <v>42437</v>
      </c>
      <c r="B62" s="6" t="s">
        <v>14</v>
      </c>
      <c r="C62" s="7" t="s">
        <v>19</v>
      </c>
      <c r="D62" s="7" t="s">
        <v>76</v>
      </c>
      <c r="E62" s="8"/>
      <c r="F62" s="8"/>
      <c r="G62" s="8"/>
      <c r="H62" s="9">
        <f>31+3</f>
        <v>34</v>
      </c>
      <c r="I62" s="9">
        <v>0</v>
      </c>
      <c r="J62" s="9">
        <v>0</v>
      </c>
      <c r="K62" s="9">
        <f>97+11</f>
        <v>108</v>
      </c>
      <c r="L62" s="9">
        <v>0</v>
      </c>
      <c r="M62" s="10">
        <f t="shared" si="0"/>
        <v>142</v>
      </c>
      <c r="N62" s="9">
        <v>1</v>
      </c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" customHeight="1">
      <c r="A63" s="6">
        <v>42437</v>
      </c>
      <c r="B63" s="6" t="s">
        <v>17</v>
      </c>
      <c r="C63" s="7" t="s">
        <v>19</v>
      </c>
      <c r="D63" s="7" t="s">
        <v>76</v>
      </c>
      <c r="E63" s="8"/>
      <c r="F63" s="8"/>
      <c r="G63" s="8"/>
      <c r="H63" s="9">
        <v>0</v>
      </c>
      <c r="I63" s="9">
        <v>0</v>
      </c>
      <c r="J63" s="9">
        <v>0</v>
      </c>
      <c r="K63" s="9">
        <v>2</v>
      </c>
      <c r="L63" s="9">
        <v>0</v>
      </c>
      <c r="M63" s="10">
        <f t="shared" si="0"/>
        <v>2</v>
      </c>
      <c r="N63" s="9">
        <v>0</v>
      </c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" customHeight="1">
      <c r="A64" s="6">
        <v>42437</v>
      </c>
      <c r="B64" s="6" t="s">
        <v>18</v>
      </c>
      <c r="C64" s="7" t="s">
        <v>19</v>
      </c>
      <c r="D64" s="7" t="s">
        <v>76</v>
      </c>
      <c r="E64" s="8"/>
      <c r="F64" s="8"/>
      <c r="G64" s="8"/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10">
        <f t="shared" si="0"/>
        <v>0</v>
      </c>
      <c r="N64" s="9">
        <v>0</v>
      </c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" customHeight="1">
      <c r="A65" s="6">
        <v>42430</v>
      </c>
      <c r="B65" s="6" t="s">
        <v>24</v>
      </c>
      <c r="C65" s="6" t="s">
        <v>19</v>
      </c>
      <c r="D65" s="8" t="s">
        <v>76</v>
      </c>
      <c r="E65" s="8" t="s">
        <v>77</v>
      </c>
      <c r="F65" s="18">
        <v>0.91666666666666663</v>
      </c>
      <c r="G65" s="17" t="s">
        <v>78</v>
      </c>
      <c r="H65" s="9">
        <v>6</v>
      </c>
      <c r="I65" s="9">
        <v>0</v>
      </c>
      <c r="J65" s="9">
        <v>0</v>
      </c>
      <c r="K65" s="9">
        <v>20</v>
      </c>
      <c r="L65" s="9">
        <v>0</v>
      </c>
      <c r="M65" s="10">
        <f t="shared" si="0"/>
        <v>26</v>
      </c>
      <c r="N65" s="9">
        <v>4</v>
      </c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" customHeight="1">
      <c r="A66" s="6">
        <v>42431</v>
      </c>
      <c r="B66" s="6" t="s">
        <v>24</v>
      </c>
      <c r="C66" s="6" t="s">
        <v>19</v>
      </c>
      <c r="D66" s="8" t="s">
        <v>76</v>
      </c>
      <c r="E66" s="8" t="s">
        <v>79</v>
      </c>
      <c r="F66" s="18">
        <v>0.95833333333333337</v>
      </c>
      <c r="G66" s="17" t="s">
        <v>80</v>
      </c>
      <c r="H66" s="9">
        <v>15</v>
      </c>
      <c r="I66" s="9">
        <v>0</v>
      </c>
      <c r="J66" s="9">
        <v>1</v>
      </c>
      <c r="K66" s="9">
        <v>32</v>
      </c>
      <c r="L66" s="9">
        <v>0</v>
      </c>
      <c r="M66" s="10">
        <f t="shared" si="0"/>
        <v>48</v>
      </c>
      <c r="N66" s="9">
        <v>1</v>
      </c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" customHeight="1">
      <c r="A67" s="6">
        <v>42432</v>
      </c>
      <c r="B67" s="6" t="s">
        <v>24</v>
      </c>
      <c r="C67" s="6" t="s">
        <v>19</v>
      </c>
      <c r="D67" s="8" t="s">
        <v>76</v>
      </c>
      <c r="E67" s="8" t="s">
        <v>81</v>
      </c>
      <c r="F67" s="18">
        <v>0.875</v>
      </c>
      <c r="G67" s="19" t="s">
        <v>78</v>
      </c>
      <c r="H67" s="9">
        <v>2</v>
      </c>
      <c r="I67" s="9">
        <v>0</v>
      </c>
      <c r="J67" s="9">
        <v>0</v>
      </c>
      <c r="K67" s="9">
        <v>32</v>
      </c>
      <c r="L67" s="9">
        <v>0</v>
      </c>
      <c r="M67" s="10">
        <f t="shared" si="0"/>
        <v>34</v>
      </c>
      <c r="N67" s="9">
        <v>10</v>
      </c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" customHeight="1">
      <c r="A68" s="6">
        <v>42434</v>
      </c>
      <c r="B68" s="6" t="s">
        <v>24</v>
      </c>
      <c r="C68" s="6" t="s">
        <v>19</v>
      </c>
      <c r="D68" s="8" t="s">
        <v>76</v>
      </c>
      <c r="E68" s="8" t="s">
        <v>82</v>
      </c>
      <c r="F68" s="18">
        <v>4.1666666666666664E-2</v>
      </c>
      <c r="G68" s="17" t="s">
        <v>83</v>
      </c>
      <c r="H68" s="9">
        <v>19</v>
      </c>
      <c r="I68" s="9">
        <v>0</v>
      </c>
      <c r="J68" s="9">
        <v>0</v>
      </c>
      <c r="K68" s="9">
        <v>23</v>
      </c>
      <c r="L68" s="9">
        <v>0</v>
      </c>
      <c r="M68" s="10">
        <f t="shared" si="0"/>
        <v>42</v>
      </c>
      <c r="N68" s="9">
        <v>5</v>
      </c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" customHeight="1">
      <c r="A69" s="6">
        <v>42434</v>
      </c>
      <c r="B69" s="6" t="s">
        <v>24</v>
      </c>
      <c r="C69" s="6" t="s">
        <v>19</v>
      </c>
      <c r="D69" s="8" t="s">
        <v>76</v>
      </c>
      <c r="E69" s="8" t="s">
        <v>77</v>
      </c>
      <c r="F69" s="18">
        <v>0.95833333333333337</v>
      </c>
      <c r="G69" s="17" t="s">
        <v>84</v>
      </c>
      <c r="H69" s="9">
        <v>15</v>
      </c>
      <c r="I69" s="9">
        <v>0</v>
      </c>
      <c r="J69" s="9">
        <v>0</v>
      </c>
      <c r="K69" s="9">
        <v>22</v>
      </c>
      <c r="L69" s="9">
        <v>0</v>
      </c>
      <c r="M69" s="10">
        <f t="shared" si="0"/>
        <v>37</v>
      </c>
      <c r="N69" s="9">
        <v>4</v>
      </c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" customHeight="1">
      <c r="A70" s="6">
        <v>42437</v>
      </c>
      <c r="B70" s="6" t="s">
        <v>14</v>
      </c>
      <c r="C70" s="7" t="s">
        <v>32</v>
      </c>
      <c r="D70" s="7" t="s">
        <v>85</v>
      </c>
      <c r="E70" s="8"/>
      <c r="F70" s="8"/>
      <c r="G70" s="8"/>
      <c r="H70" s="9">
        <f>18+0</f>
        <v>18</v>
      </c>
      <c r="I70" s="9">
        <v>0</v>
      </c>
      <c r="J70" s="9">
        <v>0</v>
      </c>
      <c r="K70" s="9">
        <f>85+19</f>
        <v>104</v>
      </c>
      <c r="L70" s="9">
        <v>0</v>
      </c>
      <c r="M70" s="10">
        <f t="shared" si="0"/>
        <v>122</v>
      </c>
      <c r="N70" s="9">
        <v>2</v>
      </c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" customHeight="1">
      <c r="A71" s="6">
        <v>42437</v>
      </c>
      <c r="B71" s="6" t="s">
        <v>17</v>
      </c>
      <c r="C71" s="7" t="s">
        <v>32</v>
      </c>
      <c r="D71" s="7" t="s">
        <v>85</v>
      </c>
      <c r="E71" s="8"/>
      <c r="F71" s="8"/>
      <c r="G71" s="8"/>
      <c r="H71" s="9">
        <v>28</v>
      </c>
      <c r="I71" s="9">
        <v>0</v>
      </c>
      <c r="J71" s="9">
        <v>0</v>
      </c>
      <c r="K71" s="9">
        <v>97</v>
      </c>
      <c r="L71" s="9">
        <v>0</v>
      </c>
      <c r="M71" s="10">
        <f t="shared" si="0"/>
        <v>125</v>
      </c>
      <c r="N71" s="9">
        <v>3</v>
      </c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" customHeight="1">
      <c r="A72" s="6">
        <v>42437</v>
      </c>
      <c r="B72" s="6" t="s">
        <v>18</v>
      </c>
      <c r="C72" s="7" t="s">
        <v>32</v>
      </c>
      <c r="D72" s="7" t="s">
        <v>85</v>
      </c>
      <c r="E72" s="8"/>
      <c r="F72" s="8"/>
      <c r="G72" s="8"/>
      <c r="H72" s="9">
        <v>0</v>
      </c>
      <c r="I72" s="9">
        <v>0</v>
      </c>
      <c r="J72" s="9">
        <v>0</v>
      </c>
      <c r="K72" s="9">
        <v>1</v>
      </c>
      <c r="L72" s="9">
        <v>0</v>
      </c>
      <c r="M72" s="10">
        <f t="shared" si="0"/>
        <v>1</v>
      </c>
      <c r="N72" s="9">
        <v>0</v>
      </c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" customHeight="1">
      <c r="A73" s="6">
        <v>42430</v>
      </c>
      <c r="B73" s="6" t="s">
        <v>24</v>
      </c>
      <c r="C73" s="6" t="s">
        <v>32</v>
      </c>
      <c r="D73" s="8" t="s">
        <v>85</v>
      </c>
      <c r="E73" s="8" t="s">
        <v>86</v>
      </c>
      <c r="F73" s="18">
        <v>0.79166666666666663</v>
      </c>
      <c r="G73" s="17" t="s">
        <v>87</v>
      </c>
      <c r="H73" s="9">
        <v>34</v>
      </c>
      <c r="I73" s="9">
        <v>0</v>
      </c>
      <c r="J73" s="9">
        <v>0</v>
      </c>
      <c r="K73" s="9">
        <v>95</v>
      </c>
      <c r="L73" s="9">
        <v>0</v>
      </c>
      <c r="M73" s="10">
        <f t="shared" si="0"/>
        <v>129</v>
      </c>
      <c r="N73" s="9">
        <v>5</v>
      </c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" customHeight="1">
      <c r="A74" s="6">
        <v>42437</v>
      </c>
      <c r="B74" s="6" t="s">
        <v>24</v>
      </c>
      <c r="C74" s="6" t="s">
        <v>32</v>
      </c>
      <c r="D74" s="8" t="s">
        <v>85</v>
      </c>
      <c r="E74" s="8" t="s">
        <v>86</v>
      </c>
      <c r="F74" s="18">
        <v>0.79166666666666663</v>
      </c>
      <c r="G74" s="17" t="s">
        <v>88</v>
      </c>
      <c r="H74" s="9">
        <v>19</v>
      </c>
      <c r="I74" s="9">
        <v>0</v>
      </c>
      <c r="J74" s="9">
        <v>0</v>
      </c>
      <c r="K74" s="9">
        <v>106</v>
      </c>
      <c r="L74" s="9">
        <v>0</v>
      </c>
      <c r="M74" s="10">
        <f t="shared" si="0"/>
        <v>125</v>
      </c>
      <c r="N74" s="9">
        <v>0</v>
      </c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" customHeight="1">
      <c r="A75" s="6">
        <v>42437</v>
      </c>
      <c r="B75" s="6" t="s">
        <v>14</v>
      </c>
      <c r="C75" s="7" t="s">
        <v>32</v>
      </c>
      <c r="D75" s="7" t="s">
        <v>89</v>
      </c>
      <c r="E75" s="8"/>
      <c r="F75" s="8"/>
      <c r="G75" s="8"/>
      <c r="H75" s="9">
        <f>34+1</f>
        <v>35</v>
      </c>
      <c r="I75" s="9">
        <v>0</v>
      </c>
      <c r="J75" s="9">
        <v>0</v>
      </c>
      <c r="K75" s="9">
        <f>158+23</f>
        <v>181</v>
      </c>
      <c r="L75" s="9">
        <v>0</v>
      </c>
      <c r="M75" s="10">
        <f t="shared" si="0"/>
        <v>216</v>
      </c>
      <c r="N75" s="9">
        <v>4</v>
      </c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" customHeight="1">
      <c r="A76" s="6">
        <v>42437</v>
      </c>
      <c r="B76" s="6" t="s">
        <v>17</v>
      </c>
      <c r="C76" s="7" t="s">
        <v>32</v>
      </c>
      <c r="D76" s="7" t="s">
        <v>89</v>
      </c>
      <c r="E76" s="8"/>
      <c r="F76" s="8"/>
      <c r="G76" s="8"/>
      <c r="H76" s="9">
        <v>1</v>
      </c>
      <c r="I76" s="9">
        <v>0</v>
      </c>
      <c r="J76" s="9">
        <v>0</v>
      </c>
      <c r="K76" s="9">
        <v>7</v>
      </c>
      <c r="L76" s="9">
        <v>0</v>
      </c>
      <c r="M76" s="10">
        <f t="shared" si="0"/>
        <v>8</v>
      </c>
      <c r="N76" s="9">
        <v>0</v>
      </c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" customHeight="1">
      <c r="A77" s="6">
        <v>42437</v>
      </c>
      <c r="B77" s="6" t="s">
        <v>18</v>
      </c>
      <c r="C77" s="7" t="s">
        <v>32</v>
      </c>
      <c r="D77" s="7" t="s">
        <v>89</v>
      </c>
      <c r="E77" s="8"/>
      <c r="F77" s="8"/>
      <c r="G77" s="8"/>
      <c r="H77" s="9">
        <v>0</v>
      </c>
      <c r="I77" s="9">
        <v>0</v>
      </c>
      <c r="J77" s="9">
        <v>0</v>
      </c>
      <c r="K77" s="9">
        <v>4</v>
      </c>
      <c r="L77" s="9">
        <v>1</v>
      </c>
      <c r="M77" s="10">
        <f t="shared" si="0"/>
        <v>5</v>
      </c>
      <c r="N77" s="9">
        <v>0</v>
      </c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" customHeight="1">
      <c r="A78" s="6">
        <v>42430</v>
      </c>
      <c r="B78" s="6" t="s">
        <v>24</v>
      </c>
      <c r="C78" s="6" t="s">
        <v>32</v>
      </c>
      <c r="D78" s="8" t="s">
        <v>89</v>
      </c>
      <c r="E78" s="8" t="s">
        <v>90</v>
      </c>
      <c r="F78" s="18">
        <v>0.83333333333333337</v>
      </c>
      <c r="G78" s="17" t="s">
        <v>91</v>
      </c>
      <c r="H78" s="9">
        <v>53</v>
      </c>
      <c r="I78" s="9">
        <v>0</v>
      </c>
      <c r="J78" s="9">
        <v>0</v>
      </c>
      <c r="K78" s="9">
        <v>166</v>
      </c>
      <c r="L78" s="9">
        <v>0</v>
      </c>
      <c r="M78" s="10">
        <f t="shared" si="0"/>
        <v>219</v>
      </c>
      <c r="N78" s="9">
        <v>7</v>
      </c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" customHeight="1">
      <c r="A79" s="6">
        <v>42437</v>
      </c>
      <c r="B79" s="6" t="s">
        <v>14</v>
      </c>
      <c r="C79" s="7" t="s">
        <v>19</v>
      </c>
      <c r="D79" s="7" t="s">
        <v>92</v>
      </c>
      <c r="E79" s="8"/>
      <c r="F79" s="8"/>
      <c r="G79" s="8"/>
      <c r="H79" s="9">
        <f>11+1</f>
        <v>12</v>
      </c>
      <c r="I79" s="9">
        <v>0</v>
      </c>
      <c r="J79" s="9">
        <v>0</v>
      </c>
      <c r="K79" s="9">
        <f>27+3</f>
        <v>30</v>
      </c>
      <c r="L79" s="9">
        <v>0</v>
      </c>
      <c r="M79" s="10">
        <f t="shared" si="0"/>
        <v>42</v>
      </c>
      <c r="N79" s="9">
        <v>1</v>
      </c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" customHeight="1">
      <c r="A80" s="24">
        <v>42430</v>
      </c>
      <c r="B80" s="25" t="s">
        <v>93</v>
      </c>
      <c r="C80" s="6" t="s">
        <v>19</v>
      </c>
      <c r="D80" s="17" t="s">
        <v>92</v>
      </c>
      <c r="E80" s="17" t="s">
        <v>94</v>
      </c>
      <c r="F80" s="26" t="s">
        <v>95</v>
      </c>
      <c r="G80" s="17" t="s">
        <v>96</v>
      </c>
      <c r="H80" s="19">
        <v>30</v>
      </c>
      <c r="I80" s="19">
        <v>0</v>
      </c>
      <c r="J80" s="19">
        <v>0</v>
      </c>
      <c r="K80" s="19">
        <v>0</v>
      </c>
      <c r="L80" s="19">
        <v>0</v>
      </c>
      <c r="M80" s="10">
        <f t="shared" si="0"/>
        <v>30</v>
      </c>
      <c r="N80" s="19">
        <v>1</v>
      </c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" customHeight="1">
      <c r="A81" s="6">
        <v>42437</v>
      </c>
      <c r="B81" s="6" t="s">
        <v>17</v>
      </c>
      <c r="C81" s="7" t="s">
        <v>19</v>
      </c>
      <c r="D81" s="7" t="s">
        <v>92</v>
      </c>
      <c r="E81" s="8"/>
      <c r="F81" s="8"/>
      <c r="G81" s="8"/>
      <c r="H81" s="9">
        <v>10</v>
      </c>
      <c r="I81" s="9">
        <v>0</v>
      </c>
      <c r="J81" s="9">
        <v>0</v>
      </c>
      <c r="K81" s="9">
        <v>0</v>
      </c>
      <c r="L81" s="9">
        <v>0</v>
      </c>
      <c r="M81" s="10">
        <f t="shared" si="0"/>
        <v>10</v>
      </c>
      <c r="N81" s="9">
        <v>0</v>
      </c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" customHeight="1">
      <c r="A82" s="6">
        <v>42437</v>
      </c>
      <c r="B82" s="6" t="s">
        <v>18</v>
      </c>
      <c r="C82" s="7" t="s">
        <v>19</v>
      </c>
      <c r="D82" s="7" t="s">
        <v>92</v>
      </c>
      <c r="E82" s="8"/>
      <c r="F82" s="8"/>
      <c r="G82" s="8"/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10">
        <f t="shared" si="0"/>
        <v>0</v>
      </c>
      <c r="N82" s="9">
        <v>0</v>
      </c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" customHeight="1">
      <c r="A83" s="6">
        <v>42430</v>
      </c>
      <c r="B83" s="6" t="s">
        <v>24</v>
      </c>
      <c r="C83" s="6" t="s">
        <v>19</v>
      </c>
      <c r="D83" s="8" t="s">
        <v>92</v>
      </c>
      <c r="E83" s="8" t="s">
        <v>97</v>
      </c>
      <c r="F83" s="18">
        <v>0.70833333333333337</v>
      </c>
      <c r="G83" s="17" t="s">
        <v>98</v>
      </c>
      <c r="H83" s="9">
        <v>40</v>
      </c>
      <c r="I83" s="9">
        <v>0</v>
      </c>
      <c r="J83" s="9">
        <v>0</v>
      </c>
      <c r="K83" s="9">
        <v>0</v>
      </c>
      <c r="L83" s="9">
        <v>0</v>
      </c>
      <c r="M83" s="10">
        <f t="shared" si="0"/>
        <v>40</v>
      </c>
      <c r="N83" s="9">
        <v>0</v>
      </c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" customHeight="1">
      <c r="A84" s="6">
        <v>42430</v>
      </c>
      <c r="B84" s="6" t="s">
        <v>24</v>
      </c>
      <c r="C84" s="6" t="s">
        <v>19</v>
      </c>
      <c r="D84" s="8" t="s">
        <v>92</v>
      </c>
      <c r="E84" s="8" t="s">
        <v>99</v>
      </c>
      <c r="F84" s="18">
        <v>0.83333333333333337</v>
      </c>
      <c r="G84" s="17" t="s">
        <v>100</v>
      </c>
      <c r="H84" s="9">
        <v>63</v>
      </c>
      <c r="I84" s="9">
        <v>0</v>
      </c>
      <c r="J84" s="9">
        <v>0</v>
      </c>
      <c r="K84" s="9">
        <v>7</v>
      </c>
      <c r="L84" s="9">
        <v>0</v>
      </c>
      <c r="M84" s="10">
        <f t="shared" si="0"/>
        <v>70</v>
      </c>
      <c r="N84" s="9">
        <v>0</v>
      </c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" customHeight="1">
      <c r="A85" s="6">
        <v>42431</v>
      </c>
      <c r="B85" s="6" t="s">
        <v>24</v>
      </c>
      <c r="C85" s="6" t="s">
        <v>19</v>
      </c>
      <c r="D85" s="8" t="s">
        <v>92</v>
      </c>
      <c r="E85" s="8" t="s">
        <v>97</v>
      </c>
      <c r="F85" s="18">
        <v>0.70833333333333337</v>
      </c>
      <c r="G85" s="17" t="s">
        <v>101</v>
      </c>
      <c r="H85" s="9">
        <v>24</v>
      </c>
      <c r="I85" s="9">
        <v>0</v>
      </c>
      <c r="J85" s="9">
        <v>0</v>
      </c>
      <c r="K85" s="9">
        <v>0</v>
      </c>
      <c r="L85" s="9">
        <v>0</v>
      </c>
      <c r="M85" s="10">
        <f t="shared" si="0"/>
        <v>24</v>
      </c>
      <c r="N85" s="9">
        <v>0</v>
      </c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" customHeight="1">
      <c r="A86" s="6">
        <v>42431</v>
      </c>
      <c r="B86" s="6" t="s">
        <v>24</v>
      </c>
      <c r="C86" s="6" t="s">
        <v>19</v>
      </c>
      <c r="D86" s="8" t="s">
        <v>92</v>
      </c>
      <c r="E86" s="8" t="s">
        <v>99</v>
      </c>
      <c r="F86" s="18">
        <v>0.83333333333333337</v>
      </c>
      <c r="G86" s="17" t="s">
        <v>100</v>
      </c>
      <c r="H86" s="9">
        <v>15</v>
      </c>
      <c r="I86" s="9">
        <v>0</v>
      </c>
      <c r="J86" s="9">
        <v>0</v>
      </c>
      <c r="K86" s="9">
        <v>1</v>
      </c>
      <c r="L86" s="9">
        <v>0</v>
      </c>
      <c r="M86" s="10">
        <f t="shared" si="0"/>
        <v>16</v>
      </c>
      <c r="N86" s="9">
        <v>0</v>
      </c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" customHeight="1">
      <c r="A87" s="6">
        <v>42432</v>
      </c>
      <c r="B87" s="6" t="s">
        <v>24</v>
      </c>
      <c r="C87" s="6" t="s">
        <v>19</v>
      </c>
      <c r="D87" s="8" t="s">
        <v>92</v>
      </c>
      <c r="E87" s="8" t="s">
        <v>97</v>
      </c>
      <c r="F87" s="18">
        <v>0.70833333333333337</v>
      </c>
      <c r="G87" s="17" t="s">
        <v>101</v>
      </c>
      <c r="H87" s="9">
        <v>11</v>
      </c>
      <c r="I87" s="9">
        <v>0</v>
      </c>
      <c r="J87" s="9">
        <v>0</v>
      </c>
      <c r="K87" s="9">
        <v>1</v>
      </c>
      <c r="L87" s="9">
        <v>0</v>
      </c>
      <c r="M87" s="10">
        <f t="shared" si="0"/>
        <v>12</v>
      </c>
      <c r="N87" s="9">
        <v>0</v>
      </c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" customHeight="1">
      <c r="A88" s="6">
        <v>42432</v>
      </c>
      <c r="B88" s="6" t="s">
        <v>24</v>
      </c>
      <c r="C88" s="6" t="s">
        <v>19</v>
      </c>
      <c r="D88" s="8" t="s">
        <v>92</v>
      </c>
      <c r="E88" s="8" t="s">
        <v>94</v>
      </c>
      <c r="F88" s="18">
        <v>0.75</v>
      </c>
      <c r="G88" s="17" t="s">
        <v>96</v>
      </c>
      <c r="H88" s="9">
        <v>4</v>
      </c>
      <c r="I88" s="9">
        <v>0</v>
      </c>
      <c r="J88" s="9">
        <v>0</v>
      </c>
      <c r="K88" s="9">
        <v>0</v>
      </c>
      <c r="L88" s="9">
        <v>0</v>
      </c>
      <c r="M88" s="10">
        <f t="shared" si="0"/>
        <v>4</v>
      </c>
      <c r="N88" s="9">
        <v>0</v>
      </c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" customHeight="1">
      <c r="A89" s="6">
        <v>42432</v>
      </c>
      <c r="B89" s="6" t="s">
        <v>24</v>
      </c>
      <c r="C89" s="6" t="s">
        <v>19</v>
      </c>
      <c r="D89" s="8" t="s">
        <v>92</v>
      </c>
      <c r="E89" s="8" t="s">
        <v>99</v>
      </c>
      <c r="F89" s="18">
        <v>0.83333333333333337</v>
      </c>
      <c r="G89" s="17" t="s">
        <v>100</v>
      </c>
      <c r="H89" s="9">
        <v>27</v>
      </c>
      <c r="I89" s="9">
        <v>0</v>
      </c>
      <c r="J89" s="9">
        <v>0</v>
      </c>
      <c r="K89" s="9">
        <v>0</v>
      </c>
      <c r="L89" s="9">
        <v>0</v>
      </c>
      <c r="M89" s="10">
        <f t="shared" si="0"/>
        <v>27</v>
      </c>
      <c r="N89" s="9">
        <v>0</v>
      </c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" customHeight="1">
      <c r="A90" s="6">
        <v>42433</v>
      </c>
      <c r="B90" s="6" t="s">
        <v>24</v>
      </c>
      <c r="C90" s="6" t="s">
        <v>19</v>
      </c>
      <c r="D90" s="8" t="s">
        <v>92</v>
      </c>
      <c r="E90" s="8" t="s">
        <v>97</v>
      </c>
      <c r="F90" s="18">
        <v>0.70833333333333337</v>
      </c>
      <c r="G90" s="17" t="s">
        <v>101</v>
      </c>
      <c r="H90" s="9">
        <v>36</v>
      </c>
      <c r="I90" s="9">
        <v>0</v>
      </c>
      <c r="J90" s="9">
        <v>0</v>
      </c>
      <c r="K90" s="9">
        <v>1</v>
      </c>
      <c r="L90" s="9">
        <v>0</v>
      </c>
      <c r="M90" s="10">
        <f t="shared" si="0"/>
        <v>37</v>
      </c>
      <c r="N90" s="9">
        <v>0</v>
      </c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" customHeight="1">
      <c r="A91" s="6">
        <v>42433</v>
      </c>
      <c r="B91" s="6" t="s">
        <v>24</v>
      </c>
      <c r="C91" s="6" t="s">
        <v>19</v>
      </c>
      <c r="D91" s="8" t="s">
        <v>92</v>
      </c>
      <c r="E91" s="8" t="s">
        <v>99</v>
      </c>
      <c r="F91" s="18">
        <v>0.83333333333333337</v>
      </c>
      <c r="G91" s="17" t="s">
        <v>100</v>
      </c>
      <c r="H91" s="9">
        <v>24</v>
      </c>
      <c r="I91" s="9">
        <v>0</v>
      </c>
      <c r="J91" s="9">
        <v>0</v>
      </c>
      <c r="K91" s="9">
        <v>0</v>
      </c>
      <c r="L91" s="9">
        <v>0</v>
      </c>
      <c r="M91" s="10">
        <f t="shared" si="0"/>
        <v>24</v>
      </c>
      <c r="N91" s="9">
        <v>0</v>
      </c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" customHeight="1">
      <c r="A92" s="6">
        <v>42434</v>
      </c>
      <c r="B92" s="27" t="s">
        <v>24</v>
      </c>
      <c r="C92" s="6" t="s">
        <v>19</v>
      </c>
      <c r="D92" s="8" t="s">
        <v>92</v>
      </c>
      <c r="E92" s="8" t="s">
        <v>99</v>
      </c>
      <c r="F92" s="18">
        <v>0.83333333333333337</v>
      </c>
      <c r="G92" s="17" t="s">
        <v>100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10">
        <f t="shared" si="0"/>
        <v>0</v>
      </c>
      <c r="N92" s="9">
        <v>0</v>
      </c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" customHeight="1">
      <c r="A93" s="6">
        <v>42435</v>
      </c>
      <c r="B93" s="27" t="s">
        <v>24</v>
      </c>
      <c r="C93" s="6" t="s">
        <v>19</v>
      </c>
      <c r="D93" s="8" t="s">
        <v>92</v>
      </c>
      <c r="E93" s="8" t="s">
        <v>99</v>
      </c>
      <c r="F93" s="18">
        <v>0.83333333333333337</v>
      </c>
      <c r="G93" s="17" t="s">
        <v>100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10">
        <f t="shared" si="0"/>
        <v>0</v>
      </c>
      <c r="N93" s="9">
        <v>0</v>
      </c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" customHeight="1">
      <c r="A94" s="6">
        <v>42436</v>
      </c>
      <c r="B94" s="6" t="s">
        <v>24</v>
      </c>
      <c r="C94" s="6" t="s">
        <v>19</v>
      </c>
      <c r="D94" s="8" t="s">
        <v>92</v>
      </c>
      <c r="E94" s="8" t="s">
        <v>99</v>
      </c>
      <c r="F94" s="18">
        <v>0.83333333333333337</v>
      </c>
      <c r="G94" s="17" t="s">
        <v>100</v>
      </c>
      <c r="H94" s="9">
        <v>28</v>
      </c>
      <c r="I94" s="9">
        <v>0</v>
      </c>
      <c r="J94" s="9">
        <v>0</v>
      </c>
      <c r="K94" s="9">
        <v>5</v>
      </c>
      <c r="L94" s="9">
        <v>0</v>
      </c>
      <c r="M94" s="10">
        <f t="shared" si="0"/>
        <v>33</v>
      </c>
      <c r="N94" s="9">
        <v>0</v>
      </c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" customHeight="1">
      <c r="A95" s="6">
        <v>42437</v>
      </c>
      <c r="B95" s="6" t="s">
        <v>24</v>
      </c>
      <c r="C95" s="6" t="s">
        <v>19</v>
      </c>
      <c r="D95" s="8" t="s">
        <v>92</v>
      </c>
      <c r="E95" s="8" t="s">
        <v>99</v>
      </c>
      <c r="F95" s="18">
        <v>0.83333333333333337</v>
      </c>
      <c r="G95" s="17" t="s">
        <v>100</v>
      </c>
      <c r="H95" s="9">
        <v>26</v>
      </c>
      <c r="I95" s="9">
        <v>0</v>
      </c>
      <c r="J95" s="9">
        <v>0</v>
      </c>
      <c r="K95" s="9">
        <v>8</v>
      </c>
      <c r="L95" s="9">
        <v>0</v>
      </c>
      <c r="M95" s="10">
        <f t="shared" si="0"/>
        <v>34</v>
      </c>
      <c r="N95" s="9">
        <v>0</v>
      </c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" customHeight="1">
      <c r="A96" s="6">
        <v>42437</v>
      </c>
      <c r="B96" s="6" t="s">
        <v>14</v>
      </c>
      <c r="C96" s="7" t="s">
        <v>32</v>
      </c>
      <c r="D96" s="7" t="s">
        <v>102</v>
      </c>
      <c r="E96" s="8"/>
      <c r="F96" s="8"/>
      <c r="G96" s="8"/>
      <c r="H96" s="9">
        <f>5+0</f>
        <v>5</v>
      </c>
      <c r="I96" s="9">
        <v>0</v>
      </c>
      <c r="J96" s="9">
        <v>0</v>
      </c>
      <c r="K96" s="9">
        <f>38+3</f>
        <v>41</v>
      </c>
      <c r="L96" s="9">
        <v>0</v>
      </c>
      <c r="M96" s="10">
        <f t="shared" si="0"/>
        <v>46</v>
      </c>
      <c r="N96" s="9">
        <v>2</v>
      </c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" customHeight="1">
      <c r="A97" s="6">
        <v>42437</v>
      </c>
      <c r="B97" s="6" t="s">
        <v>17</v>
      </c>
      <c r="C97" s="7" t="s">
        <v>32</v>
      </c>
      <c r="D97" s="7" t="s">
        <v>102</v>
      </c>
      <c r="E97" s="8"/>
      <c r="F97" s="8"/>
      <c r="G97" s="8"/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10">
        <f t="shared" si="0"/>
        <v>0</v>
      </c>
      <c r="N97" s="9">
        <v>0</v>
      </c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" customHeight="1">
      <c r="A98" s="6">
        <v>42437</v>
      </c>
      <c r="B98" s="6" t="s">
        <v>18</v>
      </c>
      <c r="C98" s="7" t="s">
        <v>32</v>
      </c>
      <c r="D98" s="7" t="s">
        <v>102</v>
      </c>
      <c r="E98" s="8"/>
      <c r="F98" s="8"/>
      <c r="G98" s="8"/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10">
        <f t="shared" si="0"/>
        <v>0</v>
      </c>
      <c r="N98" s="9">
        <v>0</v>
      </c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" customHeight="1">
      <c r="A99" s="6">
        <v>42437</v>
      </c>
      <c r="B99" s="6" t="s">
        <v>14</v>
      </c>
      <c r="C99" s="7" t="s">
        <v>32</v>
      </c>
      <c r="D99" s="7" t="s">
        <v>103</v>
      </c>
      <c r="E99" s="8"/>
      <c r="F99" s="8"/>
      <c r="G99" s="8"/>
      <c r="H99" s="9">
        <f>131+10</f>
        <v>141</v>
      </c>
      <c r="I99" s="9">
        <v>0</v>
      </c>
      <c r="J99" s="9">
        <v>0</v>
      </c>
      <c r="K99" s="9">
        <f>520+53</f>
        <v>573</v>
      </c>
      <c r="L99" s="9">
        <v>1</v>
      </c>
      <c r="M99" s="10">
        <f t="shared" si="0"/>
        <v>715</v>
      </c>
      <c r="N99" s="9">
        <v>20</v>
      </c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" customHeight="1">
      <c r="A100" s="6">
        <v>42437</v>
      </c>
      <c r="B100" s="6" t="s">
        <v>18</v>
      </c>
      <c r="C100" s="7" t="s">
        <v>32</v>
      </c>
      <c r="D100" s="7" t="s">
        <v>103</v>
      </c>
      <c r="E100" s="8"/>
      <c r="F100" s="8"/>
      <c r="G100" s="8"/>
      <c r="H100" s="9">
        <v>4</v>
      </c>
      <c r="I100" s="9">
        <v>0</v>
      </c>
      <c r="J100" s="9">
        <v>0</v>
      </c>
      <c r="K100" s="9">
        <v>4</v>
      </c>
      <c r="L100" s="9">
        <v>0</v>
      </c>
      <c r="M100" s="10">
        <f t="shared" si="0"/>
        <v>8</v>
      </c>
      <c r="N100" s="9">
        <v>0</v>
      </c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" customHeight="1">
      <c r="A101" s="6">
        <v>42437</v>
      </c>
      <c r="B101" s="6" t="s">
        <v>14</v>
      </c>
      <c r="C101" s="7" t="s">
        <v>32</v>
      </c>
      <c r="D101" s="7" t="s">
        <v>104</v>
      </c>
      <c r="E101" s="8"/>
      <c r="F101" s="8"/>
      <c r="G101" s="8"/>
      <c r="H101" s="9">
        <f>547+34</f>
        <v>581</v>
      </c>
      <c r="I101" s="9">
        <v>0</v>
      </c>
      <c r="J101" s="9">
        <v>2</v>
      </c>
      <c r="K101" s="9">
        <f>958+69</f>
        <v>1027</v>
      </c>
      <c r="L101" s="9">
        <v>4</v>
      </c>
      <c r="M101" s="10">
        <f t="shared" si="0"/>
        <v>1614</v>
      </c>
      <c r="N101" s="9">
        <v>35</v>
      </c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" customHeight="1">
      <c r="A102" s="6">
        <v>42437</v>
      </c>
      <c r="B102" s="6" t="s">
        <v>17</v>
      </c>
      <c r="C102" s="7" t="s">
        <v>32</v>
      </c>
      <c r="D102" s="7" t="s">
        <v>104</v>
      </c>
      <c r="E102" s="8"/>
      <c r="F102" s="8"/>
      <c r="G102" s="8"/>
      <c r="H102" s="9">
        <f>102+5</f>
        <v>107</v>
      </c>
      <c r="I102" s="9">
        <v>0</v>
      </c>
      <c r="J102" s="9">
        <v>0</v>
      </c>
      <c r="K102" s="8">
        <f>114+7</f>
        <v>121</v>
      </c>
      <c r="L102" s="9">
        <v>2</v>
      </c>
      <c r="M102" s="10">
        <f t="shared" si="0"/>
        <v>230</v>
      </c>
      <c r="N102" s="9">
        <v>3</v>
      </c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" customHeight="1">
      <c r="A103" s="6">
        <v>42437</v>
      </c>
      <c r="B103" s="6" t="s">
        <v>18</v>
      </c>
      <c r="C103" s="7" t="s">
        <v>32</v>
      </c>
      <c r="D103" s="7" t="s">
        <v>104</v>
      </c>
      <c r="E103" s="8"/>
      <c r="F103" s="8"/>
      <c r="G103" s="8"/>
      <c r="H103" s="9">
        <v>32</v>
      </c>
      <c r="I103" s="9">
        <v>0</v>
      </c>
      <c r="J103" s="9">
        <v>0</v>
      </c>
      <c r="K103" s="9">
        <v>45</v>
      </c>
      <c r="L103" s="9">
        <v>1</v>
      </c>
      <c r="M103" s="10">
        <f t="shared" si="0"/>
        <v>78</v>
      </c>
      <c r="N103" s="9">
        <v>19</v>
      </c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" customHeight="1">
      <c r="A104" s="6">
        <v>42431</v>
      </c>
      <c r="B104" s="6" t="s">
        <v>24</v>
      </c>
      <c r="C104" s="6" t="s">
        <v>32</v>
      </c>
      <c r="D104" s="8" t="s">
        <v>104</v>
      </c>
      <c r="E104" s="8" t="s">
        <v>105</v>
      </c>
      <c r="F104" s="18">
        <v>0.875</v>
      </c>
      <c r="G104" s="17" t="s">
        <v>106</v>
      </c>
      <c r="H104" s="9">
        <v>6</v>
      </c>
      <c r="I104" s="9">
        <v>0</v>
      </c>
      <c r="J104" s="9">
        <v>1</v>
      </c>
      <c r="K104" s="9">
        <v>34</v>
      </c>
      <c r="L104" s="9">
        <v>0</v>
      </c>
      <c r="M104" s="10">
        <f t="shared" si="0"/>
        <v>41</v>
      </c>
      <c r="N104" s="9">
        <v>2</v>
      </c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" customHeight="1">
      <c r="A105" s="6">
        <v>42432</v>
      </c>
      <c r="B105" s="6" t="s">
        <v>24</v>
      </c>
      <c r="C105" s="6" t="s">
        <v>32</v>
      </c>
      <c r="D105" s="8" t="s">
        <v>104</v>
      </c>
      <c r="E105" s="8" t="s">
        <v>107</v>
      </c>
      <c r="F105" s="18">
        <v>0.875</v>
      </c>
      <c r="G105" s="17" t="s">
        <v>108</v>
      </c>
      <c r="H105" s="9">
        <v>23</v>
      </c>
      <c r="I105" s="9">
        <v>0</v>
      </c>
      <c r="J105" s="9">
        <v>0</v>
      </c>
      <c r="K105" s="9">
        <v>31</v>
      </c>
      <c r="L105" s="9">
        <v>0</v>
      </c>
      <c r="M105" s="10">
        <f t="shared" si="0"/>
        <v>54</v>
      </c>
      <c r="N105" s="9">
        <v>5</v>
      </c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" customHeight="1">
      <c r="A106" s="6">
        <v>42433</v>
      </c>
      <c r="B106" s="6" t="s">
        <v>24</v>
      </c>
      <c r="C106" s="6" t="s">
        <v>32</v>
      </c>
      <c r="D106" s="8" t="s">
        <v>104</v>
      </c>
      <c r="E106" s="8" t="s">
        <v>109</v>
      </c>
      <c r="F106" s="18">
        <v>0.79166666666666663</v>
      </c>
      <c r="G106" s="21" t="s">
        <v>110</v>
      </c>
      <c r="H106" s="9">
        <v>11</v>
      </c>
      <c r="I106" s="9">
        <v>0</v>
      </c>
      <c r="J106" s="9">
        <v>1</v>
      </c>
      <c r="K106" s="9">
        <v>37</v>
      </c>
      <c r="L106" s="9">
        <v>0</v>
      </c>
      <c r="M106" s="10">
        <f t="shared" si="0"/>
        <v>49</v>
      </c>
      <c r="N106" s="9">
        <v>2</v>
      </c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" customHeight="1">
      <c r="A107" s="6">
        <v>42433</v>
      </c>
      <c r="B107" s="6" t="s">
        <v>24</v>
      </c>
      <c r="C107" s="6" t="s">
        <v>32</v>
      </c>
      <c r="D107" s="8" t="s">
        <v>104</v>
      </c>
      <c r="E107" s="8" t="s">
        <v>111</v>
      </c>
      <c r="F107" s="18">
        <v>0.91666666666666663</v>
      </c>
      <c r="G107" s="17" t="s">
        <v>112</v>
      </c>
      <c r="H107" s="9">
        <v>54</v>
      </c>
      <c r="I107" s="9">
        <v>0</v>
      </c>
      <c r="J107" s="9">
        <v>1</v>
      </c>
      <c r="K107" s="9">
        <v>140</v>
      </c>
      <c r="L107" s="9">
        <v>2</v>
      </c>
      <c r="M107" s="10">
        <f t="shared" si="0"/>
        <v>197</v>
      </c>
      <c r="N107" s="9">
        <v>1</v>
      </c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" customHeight="1">
      <c r="A108" s="6">
        <v>42434</v>
      </c>
      <c r="B108" s="6" t="s">
        <v>24</v>
      </c>
      <c r="C108" s="6" t="s">
        <v>32</v>
      </c>
      <c r="D108" s="8" t="s">
        <v>104</v>
      </c>
      <c r="E108" s="8" t="s">
        <v>113</v>
      </c>
      <c r="F108" s="18">
        <v>0.625</v>
      </c>
      <c r="G108" s="17" t="s">
        <v>114</v>
      </c>
      <c r="H108" s="9">
        <v>4</v>
      </c>
      <c r="I108" s="9">
        <v>0</v>
      </c>
      <c r="J108" s="9">
        <v>0</v>
      </c>
      <c r="K108" s="9">
        <v>0</v>
      </c>
      <c r="L108" s="9">
        <v>0</v>
      </c>
      <c r="M108" s="10">
        <f t="shared" si="0"/>
        <v>4</v>
      </c>
      <c r="N108" s="9">
        <v>0</v>
      </c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" customHeight="1">
      <c r="A109" s="6">
        <v>42434</v>
      </c>
      <c r="B109" s="6" t="s">
        <v>24</v>
      </c>
      <c r="C109" s="6" t="s">
        <v>32</v>
      </c>
      <c r="D109" s="8" t="s">
        <v>104</v>
      </c>
      <c r="E109" s="8" t="s">
        <v>115</v>
      </c>
      <c r="F109" s="18">
        <v>0.70833333333333337</v>
      </c>
      <c r="G109" s="17" t="s">
        <v>116</v>
      </c>
      <c r="H109" s="9">
        <v>9</v>
      </c>
      <c r="I109" s="9">
        <v>0</v>
      </c>
      <c r="J109" s="9">
        <v>0</v>
      </c>
      <c r="K109" s="9">
        <v>23</v>
      </c>
      <c r="L109" s="9">
        <v>0</v>
      </c>
      <c r="M109" s="10">
        <f t="shared" si="0"/>
        <v>32</v>
      </c>
      <c r="N109" s="9">
        <v>2</v>
      </c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" customHeight="1">
      <c r="A110" s="6">
        <v>42434</v>
      </c>
      <c r="B110" s="6" t="s">
        <v>24</v>
      </c>
      <c r="C110" s="6" t="s">
        <v>32</v>
      </c>
      <c r="D110" s="8" t="s">
        <v>104</v>
      </c>
      <c r="E110" s="8" t="s">
        <v>117</v>
      </c>
      <c r="F110" s="18">
        <v>0.75</v>
      </c>
      <c r="G110" s="17" t="s">
        <v>118</v>
      </c>
      <c r="H110" s="9">
        <v>3</v>
      </c>
      <c r="I110" s="9">
        <v>0</v>
      </c>
      <c r="J110" s="9">
        <v>0</v>
      </c>
      <c r="K110" s="9">
        <v>9</v>
      </c>
      <c r="L110" s="9">
        <v>0</v>
      </c>
      <c r="M110" s="10">
        <f t="shared" si="0"/>
        <v>12</v>
      </c>
      <c r="N110" s="9">
        <v>0</v>
      </c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" customHeight="1">
      <c r="A111" s="6">
        <v>42434</v>
      </c>
      <c r="B111" s="6" t="s">
        <v>24</v>
      </c>
      <c r="C111" s="6" t="s">
        <v>32</v>
      </c>
      <c r="D111" s="8" t="s">
        <v>104</v>
      </c>
      <c r="E111" s="8" t="s">
        <v>119</v>
      </c>
      <c r="F111" s="18">
        <v>0.75</v>
      </c>
      <c r="G111" s="17" t="s">
        <v>120</v>
      </c>
      <c r="H111" s="9">
        <v>20</v>
      </c>
      <c r="I111" s="9">
        <v>0</v>
      </c>
      <c r="J111" s="9">
        <v>0</v>
      </c>
      <c r="K111" s="9">
        <v>24</v>
      </c>
      <c r="L111" s="9">
        <v>1</v>
      </c>
      <c r="M111" s="10">
        <f t="shared" si="0"/>
        <v>45</v>
      </c>
      <c r="N111" s="9">
        <v>1</v>
      </c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" customHeight="1">
      <c r="A112" s="6">
        <v>42434</v>
      </c>
      <c r="B112" s="6" t="s">
        <v>24</v>
      </c>
      <c r="C112" s="6" t="s">
        <v>32</v>
      </c>
      <c r="D112" s="8" t="s">
        <v>104</v>
      </c>
      <c r="E112" s="8" t="s">
        <v>121</v>
      </c>
      <c r="F112" s="18">
        <v>0.79166666666666663</v>
      </c>
      <c r="G112" s="8" t="s">
        <v>122</v>
      </c>
      <c r="H112" s="9">
        <v>41</v>
      </c>
      <c r="I112" s="9">
        <v>0</v>
      </c>
      <c r="J112" s="9">
        <v>0</v>
      </c>
      <c r="K112" s="9">
        <v>44</v>
      </c>
      <c r="L112" s="9">
        <v>0</v>
      </c>
      <c r="M112" s="10">
        <f t="shared" si="0"/>
        <v>85</v>
      </c>
      <c r="N112" s="9">
        <v>3</v>
      </c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" customHeight="1">
      <c r="A113" s="6">
        <v>42434</v>
      </c>
      <c r="B113" s="6" t="s">
        <v>24</v>
      </c>
      <c r="C113" s="6" t="s">
        <v>32</v>
      </c>
      <c r="D113" s="8" t="s">
        <v>104</v>
      </c>
      <c r="E113" s="8" t="s">
        <v>111</v>
      </c>
      <c r="F113" s="18">
        <v>0.79166666666666663</v>
      </c>
      <c r="G113" s="17" t="s">
        <v>112</v>
      </c>
      <c r="H113" s="9">
        <v>142</v>
      </c>
      <c r="I113" s="9">
        <v>0</v>
      </c>
      <c r="J113" s="9">
        <v>1</v>
      </c>
      <c r="K113" s="9">
        <v>257</v>
      </c>
      <c r="L113" s="9">
        <v>2</v>
      </c>
      <c r="M113" s="10">
        <f t="shared" si="0"/>
        <v>402</v>
      </c>
      <c r="N113" s="9">
        <v>3</v>
      </c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" customHeight="1">
      <c r="A114" s="6">
        <v>42434</v>
      </c>
      <c r="B114" s="6" t="s">
        <v>24</v>
      </c>
      <c r="C114" s="6" t="s">
        <v>32</v>
      </c>
      <c r="D114" s="8" t="s">
        <v>104</v>
      </c>
      <c r="E114" s="8" t="s">
        <v>123</v>
      </c>
      <c r="F114" s="18">
        <v>0.83333333333333337</v>
      </c>
      <c r="G114" s="17" t="s">
        <v>124</v>
      </c>
      <c r="H114" s="9">
        <v>25</v>
      </c>
      <c r="I114" s="9">
        <v>0</v>
      </c>
      <c r="J114" s="9">
        <v>0</v>
      </c>
      <c r="K114" s="9">
        <v>33</v>
      </c>
      <c r="L114" s="9">
        <v>0</v>
      </c>
      <c r="M114" s="10">
        <f t="shared" si="0"/>
        <v>58</v>
      </c>
      <c r="N114" s="9">
        <v>0</v>
      </c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" customHeight="1">
      <c r="A115" s="6">
        <v>42437</v>
      </c>
      <c r="B115" s="6" t="s">
        <v>14</v>
      </c>
      <c r="C115" s="7" t="s">
        <v>32</v>
      </c>
      <c r="D115" s="7" t="s">
        <v>125</v>
      </c>
      <c r="E115" s="8"/>
      <c r="F115" s="8"/>
      <c r="G115" s="8"/>
      <c r="H115" s="9">
        <f>352+18</f>
        <v>370</v>
      </c>
      <c r="I115" s="9">
        <v>1</v>
      </c>
      <c r="J115" s="9">
        <v>0</v>
      </c>
      <c r="K115" s="9">
        <f>924+107</f>
        <v>1031</v>
      </c>
      <c r="L115" s="9">
        <v>1</v>
      </c>
      <c r="M115" s="10">
        <f t="shared" si="0"/>
        <v>1403</v>
      </c>
      <c r="N115" s="9">
        <v>29</v>
      </c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" customHeight="1">
      <c r="A116" s="6">
        <v>42437</v>
      </c>
      <c r="B116" s="6" t="s">
        <v>17</v>
      </c>
      <c r="C116" s="7" t="s">
        <v>32</v>
      </c>
      <c r="D116" s="7" t="s">
        <v>125</v>
      </c>
      <c r="E116" s="8"/>
      <c r="F116" s="8"/>
      <c r="G116" s="8"/>
      <c r="H116" s="9">
        <v>36</v>
      </c>
      <c r="I116" s="9">
        <v>0</v>
      </c>
      <c r="J116" s="9">
        <v>0</v>
      </c>
      <c r="K116" s="9">
        <v>61</v>
      </c>
      <c r="L116" s="9">
        <v>0</v>
      </c>
      <c r="M116" s="10">
        <f t="shared" si="0"/>
        <v>97</v>
      </c>
      <c r="N116" s="9">
        <v>1</v>
      </c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" customHeight="1">
      <c r="A117" s="6">
        <v>42437</v>
      </c>
      <c r="B117" s="6" t="s">
        <v>18</v>
      </c>
      <c r="C117" s="7" t="s">
        <v>32</v>
      </c>
      <c r="D117" s="7" t="s">
        <v>125</v>
      </c>
      <c r="E117" s="8"/>
      <c r="F117" s="8"/>
      <c r="G117" s="8"/>
      <c r="H117" s="9">
        <v>71</v>
      </c>
      <c r="I117" s="9">
        <v>0</v>
      </c>
      <c r="J117" s="9">
        <v>0</v>
      </c>
      <c r="K117" s="9">
        <v>100</v>
      </c>
      <c r="L117" s="9">
        <v>2</v>
      </c>
      <c r="M117" s="10">
        <f t="shared" si="0"/>
        <v>173</v>
      </c>
      <c r="N117" s="9">
        <v>3</v>
      </c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" customHeight="1">
      <c r="A118" s="6">
        <v>42430</v>
      </c>
      <c r="B118" s="6" t="s">
        <v>24</v>
      </c>
      <c r="C118" s="6" t="s">
        <v>32</v>
      </c>
      <c r="D118" s="8" t="s">
        <v>125</v>
      </c>
      <c r="E118" s="8" t="s">
        <v>126</v>
      </c>
      <c r="F118" s="18">
        <v>0.75</v>
      </c>
      <c r="G118" s="17" t="s">
        <v>127</v>
      </c>
      <c r="H118" s="9">
        <v>13</v>
      </c>
      <c r="I118" s="9">
        <v>0</v>
      </c>
      <c r="J118" s="9">
        <v>0</v>
      </c>
      <c r="K118" s="9">
        <v>41</v>
      </c>
      <c r="L118" s="9">
        <v>1</v>
      </c>
      <c r="M118" s="10">
        <f t="shared" si="0"/>
        <v>55</v>
      </c>
      <c r="N118" s="9">
        <v>2</v>
      </c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" customHeight="1">
      <c r="A119" s="6">
        <v>42430</v>
      </c>
      <c r="B119" s="6" t="s">
        <v>24</v>
      </c>
      <c r="C119" s="6" t="s">
        <v>32</v>
      </c>
      <c r="D119" s="8" t="s">
        <v>125</v>
      </c>
      <c r="E119" s="8" t="s">
        <v>128</v>
      </c>
      <c r="F119" s="18">
        <v>0.83333333333333337</v>
      </c>
      <c r="G119" s="17" t="s">
        <v>129</v>
      </c>
      <c r="H119" s="9">
        <v>12</v>
      </c>
      <c r="I119" s="9">
        <v>0</v>
      </c>
      <c r="J119" s="9">
        <v>0</v>
      </c>
      <c r="K119" s="9">
        <v>27</v>
      </c>
      <c r="L119" s="9">
        <v>0</v>
      </c>
      <c r="M119" s="10">
        <f t="shared" si="0"/>
        <v>39</v>
      </c>
      <c r="N119" s="9">
        <v>5</v>
      </c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" customHeight="1">
      <c r="A120" s="6">
        <v>42430</v>
      </c>
      <c r="B120" s="6" t="s">
        <v>24</v>
      </c>
      <c r="C120" s="6" t="s">
        <v>32</v>
      </c>
      <c r="D120" s="8" t="s">
        <v>125</v>
      </c>
      <c r="E120" s="8" t="s">
        <v>130</v>
      </c>
      <c r="F120" s="18">
        <v>0.85416666666666663</v>
      </c>
      <c r="G120" s="17" t="s">
        <v>131</v>
      </c>
      <c r="H120" s="9">
        <v>52</v>
      </c>
      <c r="I120" s="9">
        <v>0</v>
      </c>
      <c r="J120" s="9">
        <v>0</v>
      </c>
      <c r="K120" s="9">
        <v>80</v>
      </c>
      <c r="L120" s="9">
        <v>1</v>
      </c>
      <c r="M120" s="10">
        <f t="shared" si="0"/>
        <v>133</v>
      </c>
      <c r="N120" s="9">
        <v>1</v>
      </c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" customHeight="1">
      <c r="A121" s="6">
        <v>42433</v>
      </c>
      <c r="B121" s="6" t="s">
        <v>24</v>
      </c>
      <c r="C121" s="6" t="s">
        <v>32</v>
      </c>
      <c r="D121" s="8" t="s">
        <v>125</v>
      </c>
      <c r="E121" s="8" t="s">
        <v>132</v>
      </c>
      <c r="F121" s="18">
        <v>0.875</v>
      </c>
      <c r="G121" s="17" t="s">
        <v>133</v>
      </c>
      <c r="H121" s="9">
        <v>12</v>
      </c>
      <c r="I121" s="9">
        <v>0</v>
      </c>
      <c r="J121" s="9">
        <v>1</v>
      </c>
      <c r="K121" s="9">
        <v>45</v>
      </c>
      <c r="L121" s="9">
        <v>0</v>
      </c>
      <c r="M121" s="10">
        <f t="shared" si="0"/>
        <v>58</v>
      </c>
      <c r="N121" s="9">
        <v>0</v>
      </c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" customHeight="1">
      <c r="A122" s="6">
        <v>42433</v>
      </c>
      <c r="B122" s="6" t="s">
        <v>24</v>
      </c>
      <c r="C122" s="6" t="s">
        <v>32</v>
      </c>
      <c r="D122" s="8" t="s">
        <v>125</v>
      </c>
      <c r="E122" s="8" t="s">
        <v>134</v>
      </c>
      <c r="F122" s="18">
        <v>0.875</v>
      </c>
      <c r="G122" s="17" t="s">
        <v>135</v>
      </c>
      <c r="H122" s="9">
        <v>4</v>
      </c>
      <c r="I122" s="9">
        <v>0</v>
      </c>
      <c r="J122" s="9">
        <v>0</v>
      </c>
      <c r="K122" s="9">
        <v>7</v>
      </c>
      <c r="L122" s="9">
        <v>0</v>
      </c>
      <c r="M122" s="10">
        <f t="shared" si="0"/>
        <v>11</v>
      </c>
      <c r="N122" s="9">
        <v>0</v>
      </c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" customHeight="1">
      <c r="A123" s="6">
        <v>42433</v>
      </c>
      <c r="B123" s="6" t="s">
        <v>24</v>
      </c>
      <c r="C123" s="6" t="s">
        <v>32</v>
      </c>
      <c r="D123" s="8" t="s">
        <v>125</v>
      </c>
      <c r="E123" s="8" t="s">
        <v>136</v>
      </c>
      <c r="F123" s="18">
        <v>0.91666666666666663</v>
      </c>
      <c r="G123" s="17" t="s">
        <v>137</v>
      </c>
      <c r="H123" s="9">
        <v>7</v>
      </c>
      <c r="I123" s="9">
        <v>0</v>
      </c>
      <c r="J123" s="9">
        <v>0</v>
      </c>
      <c r="K123" s="9">
        <v>41</v>
      </c>
      <c r="L123" s="9">
        <v>0</v>
      </c>
      <c r="M123" s="10">
        <f t="shared" si="0"/>
        <v>48</v>
      </c>
      <c r="N123" s="9">
        <v>7</v>
      </c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" customHeight="1">
      <c r="A124" s="6">
        <v>42434</v>
      </c>
      <c r="B124" s="6" t="s">
        <v>24</v>
      </c>
      <c r="C124" s="6" t="s">
        <v>32</v>
      </c>
      <c r="D124" s="8" t="s">
        <v>125</v>
      </c>
      <c r="E124" s="8" t="s">
        <v>138</v>
      </c>
      <c r="F124" s="18">
        <v>0.66666666666666663</v>
      </c>
      <c r="G124" s="17" t="s">
        <v>139</v>
      </c>
      <c r="H124" s="9">
        <v>25</v>
      </c>
      <c r="I124" s="9">
        <v>0</v>
      </c>
      <c r="J124" s="9">
        <v>0</v>
      </c>
      <c r="K124" s="9">
        <v>53</v>
      </c>
      <c r="L124" s="9">
        <v>0</v>
      </c>
      <c r="M124" s="10">
        <f t="shared" si="0"/>
        <v>78</v>
      </c>
      <c r="N124" s="9">
        <v>1</v>
      </c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" customHeight="1">
      <c r="A125" s="6">
        <v>42434</v>
      </c>
      <c r="B125" s="6" t="s">
        <v>24</v>
      </c>
      <c r="C125" s="6" t="s">
        <v>32</v>
      </c>
      <c r="D125" s="8" t="s">
        <v>125</v>
      </c>
      <c r="E125" s="8" t="s">
        <v>140</v>
      </c>
      <c r="F125" s="18">
        <v>0.70833333333333337</v>
      </c>
      <c r="G125" s="17" t="s">
        <v>141</v>
      </c>
      <c r="H125" s="9">
        <v>30</v>
      </c>
      <c r="I125" s="9">
        <v>0</v>
      </c>
      <c r="J125" s="9">
        <v>0</v>
      </c>
      <c r="K125" s="9">
        <v>39</v>
      </c>
      <c r="L125" s="9">
        <v>0</v>
      </c>
      <c r="M125" s="10">
        <f t="shared" si="0"/>
        <v>69</v>
      </c>
      <c r="N125" s="9">
        <v>1</v>
      </c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" customHeight="1">
      <c r="A126" s="6">
        <v>42434</v>
      </c>
      <c r="B126" s="6" t="s">
        <v>24</v>
      </c>
      <c r="C126" s="6" t="s">
        <v>32</v>
      </c>
      <c r="D126" s="8" t="s">
        <v>125</v>
      </c>
      <c r="E126" s="8" t="s">
        <v>142</v>
      </c>
      <c r="F126" s="18">
        <v>0.75</v>
      </c>
      <c r="G126" s="17" t="s">
        <v>143</v>
      </c>
      <c r="H126" s="9">
        <v>24</v>
      </c>
      <c r="I126" s="9">
        <v>0</v>
      </c>
      <c r="J126" s="9">
        <v>0</v>
      </c>
      <c r="K126" s="9">
        <v>47</v>
      </c>
      <c r="L126" s="9">
        <v>0</v>
      </c>
      <c r="M126" s="10">
        <f t="shared" si="0"/>
        <v>71</v>
      </c>
      <c r="N126" s="9">
        <v>6</v>
      </c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" customHeight="1">
      <c r="A127" s="6">
        <v>42434</v>
      </c>
      <c r="B127" s="6" t="s">
        <v>24</v>
      </c>
      <c r="C127" s="6" t="s">
        <v>32</v>
      </c>
      <c r="D127" s="8" t="s">
        <v>125</v>
      </c>
      <c r="E127" s="8" t="s">
        <v>144</v>
      </c>
      <c r="F127" s="18">
        <v>0.75</v>
      </c>
      <c r="G127" s="17" t="s">
        <v>145</v>
      </c>
      <c r="H127" s="9">
        <v>9</v>
      </c>
      <c r="I127" s="9">
        <v>0</v>
      </c>
      <c r="J127" s="9">
        <v>0</v>
      </c>
      <c r="K127" s="9">
        <v>16</v>
      </c>
      <c r="L127" s="9">
        <v>2</v>
      </c>
      <c r="M127" s="10">
        <f t="shared" si="0"/>
        <v>27</v>
      </c>
      <c r="N127" s="9">
        <v>1</v>
      </c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" customHeight="1">
      <c r="A128" s="6">
        <v>42434</v>
      </c>
      <c r="B128" s="6" t="s">
        <v>24</v>
      </c>
      <c r="C128" s="6" t="s">
        <v>32</v>
      </c>
      <c r="D128" s="8" t="s">
        <v>125</v>
      </c>
      <c r="E128" s="8" t="s">
        <v>134</v>
      </c>
      <c r="F128" s="18">
        <v>0.83333333333333337</v>
      </c>
      <c r="G128" s="17" t="s">
        <v>135</v>
      </c>
      <c r="H128" s="9">
        <v>6</v>
      </c>
      <c r="I128" s="9">
        <v>0</v>
      </c>
      <c r="J128" s="9">
        <v>0</v>
      </c>
      <c r="K128" s="9">
        <v>13</v>
      </c>
      <c r="L128" s="9">
        <v>0</v>
      </c>
      <c r="M128" s="10">
        <f t="shared" si="0"/>
        <v>19</v>
      </c>
      <c r="N128" s="9">
        <v>0</v>
      </c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" customHeight="1">
      <c r="A129" s="6">
        <v>42435</v>
      </c>
      <c r="B129" s="6" t="s">
        <v>24</v>
      </c>
      <c r="C129" s="6" t="s">
        <v>32</v>
      </c>
      <c r="D129" s="8" t="s">
        <v>125</v>
      </c>
      <c r="E129" s="8" t="s">
        <v>146</v>
      </c>
      <c r="F129" s="18">
        <v>0.72916666666666663</v>
      </c>
      <c r="G129" s="17" t="s">
        <v>147</v>
      </c>
      <c r="H129" s="9">
        <v>16</v>
      </c>
      <c r="I129" s="9">
        <v>0</v>
      </c>
      <c r="J129" s="9">
        <v>0</v>
      </c>
      <c r="K129" s="9">
        <v>46</v>
      </c>
      <c r="L129" s="9">
        <v>0</v>
      </c>
      <c r="M129" s="10">
        <f t="shared" si="0"/>
        <v>62</v>
      </c>
      <c r="N129" s="9">
        <v>1</v>
      </c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" customHeight="1">
      <c r="A130" s="6">
        <v>42435</v>
      </c>
      <c r="B130" s="6" t="s">
        <v>24</v>
      </c>
      <c r="C130" s="6" t="s">
        <v>32</v>
      </c>
      <c r="D130" s="8" t="s">
        <v>125</v>
      </c>
      <c r="E130" s="8" t="s">
        <v>148</v>
      </c>
      <c r="F130" s="18">
        <v>0.75</v>
      </c>
      <c r="G130" s="17" t="s">
        <v>149</v>
      </c>
      <c r="H130" s="9">
        <v>4</v>
      </c>
      <c r="I130" s="9">
        <v>0</v>
      </c>
      <c r="J130" s="9">
        <v>0</v>
      </c>
      <c r="K130" s="9">
        <v>16</v>
      </c>
      <c r="L130" s="9">
        <v>0</v>
      </c>
      <c r="M130" s="10">
        <f t="shared" si="0"/>
        <v>20</v>
      </c>
      <c r="N130" s="9">
        <v>0</v>
      </c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" customHeight="1">
      <c r="A131" s="6">
        <v>42435</v>
      </c>
      <c r="B131" s="6" t="s">
        <v>24</v>
      </c>
      <c r="C131" s="6" t="s">
        <v>32</v>
      </c>
      <c r="D131" s="8" t="s">
        <v>125</v>
      </c>
      <c r="E131" s="8" t="s">
        <v>150</v>
      </c>
      <c r="F131" s="18">
        <v>0.83333333333333337</v>
      </c>
      <c r="G131" s="19" t="s">
        <v>151</v>
      </c>
      <c r="H131" s="9">
        <v>114</v>
      </c>
      <c r="I131" s="9">
        <v>0</v>
      </c>
      <c r="J131" s="9">
        <v>0</v>
      </c>
      <c r="K131" s="9">
        <v>440</v>
      </c>
      <c r="L131" s="9">
        <v>0</v>
      </c>
      <c r="M131" s="10">
        <f t="shared" si="0"/>
        <v>554</v>
      </c>
      <c r="N131" s="9">
        <v>14</v>
      </c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" customHeight="1">
      <c r="A132" s="6">
        <v>42437</v>
      </c>
      <c r="B132" s="6" t="s">
        <v>14</v>
      </c>
      <c r="C132" s="7" t="s">
        <v>32</v>
      </c>
      <c r="D132" s="7" t="s">
        <v>152</v>
      </c>
      <c r="E132" s="8"/>
      <c r="F132" s="8"/>
      <c r="G132" s="8"/>
      <c r="H132" s="9">
        <f>28+2</f>
        <v>30</v>
      </c>
      <c r="I132" s="9">
        <v>0</v>
      </c>
      <c r="J132" s="9">
        <v>0</v>
      </c>
      <c r="K132" s="9">
        <f>34+4</f>
        <v>38</v>
      </c>
      <c r="L132" s="9">
        <v>0</v>
      </c>
      <c r="M132" s="10">
        <f t="shared" si="0"/>
        <v>68</v>
      </c>
      <c r="N132" s="9">
        <v>1</v>
      </c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" customHeight="1">
      <c r="A133" s="6">
        <v>42437</v>
      </c>
      <c r="B133" s="6" t="s">
        <v>17</v>
      </c>
      <c r="C133" s="7" t="s">
        <v>32</v>
      </c>
      <c r="D133" s="7" t="s">
        <v>152</v>
      </c>
      <c r="E133" s="8"/>
      <c r="F133" s="8"/>
      <c r="G133" s="8"/>
      <c r="H133" s="9">
        <v>3</v>
      </c>
      <c r="I133" s="9">
        <v>0</v>
      </c>
      <c r="J133" s="9">
        <v>0</v>
      </c>
      <c r="K133" s="9">
        <v>3</v>
      </c>
      <c r="L133" s="9">
        <v>0</v>
      </c>
      <c r="M133" s="10">
        <f t="shared" si="0"/>
        <v>6</v>
      </c>
      <c r="N133" s="9">
        <v>0</v>
      </c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" customHeight="1">
      <c r="A134" s="6">
        <v>42437</v>
      </c>
      <c r="B134" s="6" t="s">
        <v>18</v>
      </c>
      <c r="C134" s="7" t="s">
        <v>32</v>
      </c>
      <c r="D134" s="7" t="s">
        <v>152</v>
      </c>
      <c r="E134" s="8"/>
      <c r="F134" s="8"/>
      <c r="G134" s="8"/>
      <c r="H134" s="9">
        <v>0</v>
      </c>
      <c r="I134" s="9">
        <v>0</v>
      </c>
      <c r="J134" s="9">
        <v>0</v>
      </c>
      <c r="K134" s="9">
        <v>1</v>
      </c>
      <c r="L134" s="9">
        <v>0</v>
      </c>
      <c r="M134" s="10">
        <f t="shared" si="0"/>
        <v>1</v>
      </c>
      <c r="N134" s="9">
        <v>0</v>
      </c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" customHeight="1">
      <c r="A135" s="6">
        <v>42434</v>
      </c>
      <c r="B135" s="6" t="s">
        <v>24</v>
      </c>
      <c r="C135" s="6" t="s">
        <v>32</v>
      </c>
      <c r="D135" s="8" t="s">
        <v>152</v>
      </c>
      <c r="E135" s="8" t="s">
        <v>153</v>
      </c>
      <c r="F135" s="18">
        <v>0.70833333333333337</v>
      </c>
      <c r="G135" s="17" t="s">
        <v>154</v>
      </c>
      <c r="H135" s="9">
        <v>60</v>
      </c>
      <c r="I135" s="9">
        <v>0</v>
      </c>
      <c r="J135" s="9">
        <v>0</v>
      </c>
      <c r="K135" s="9">
        <v>75</v>
      </c>
      <c r="L135" s="9">
        <v>0</v>
      </c>
      <c r="M135" s="10">
        <f t="shared" si="0"/>
        <v>135</v>
      </c>
      <c r="N135" s="9">
        <v>6</v>
      </c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" customHeight="1">
      <c r="A136" s="6">
        <v>42437</v>
      </c>
      <c r="B136" s="6" t="s">
        <v>14</v>
      </c>
      <c r="C136" s="7" t="s">
        <v>19</v>
      </c>
      <c r="D136" s="7" t="s">
        <v>155</v>
      </c>
      <c r="E136" s="8"/>
      <c r="F136" s="8"/>
      <c r="G136" s="8"/>
      <c r="H136" s="9">
        <f>10+1</f>
        <v>11</v>
      </c>
      <c r="I136" s="9">
        <v>0</v>
      </c>
      <c r="J136" s="9">
        <v>0</v>
      </c>
      <c r="K136" s="9">
        <f>45+2</f>
        <v>47</v>
      </c>
      <c r="L136" s="9">
        <v>0</v>
      </c>
      <c r="M136" s="10">
        <f t="shared" si="0"/>
        <v>58</v>
      </c>
      <c r="N136" s="9">
        <v>0</v>
      </c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" customHeight="1">
      <c r="A137" s="6">
        <v>42437</v>
      </c>
      <c r="B137" s="6" t="s">
        <v>17</v>
      </c>
      <c r="C137" s="7" t="s">
        <v>19</v>
      </c>
      <c r="D137" s="7" t="s">
        <v>155</v>
      </c>
      <c r="E137" s="8"/>
      <c r="F137" s="8"/>
      <c r="G137" s="8"/>
      <c r="H137" s="9">
        <v>2</v>
      </c>
      <c r="I137" s="9">
        <v>0</v>
      </c>
      <c r="J137" s="9">
        <v>0</v>
      </c>
      <c r="K137" s="9">
        <v>2</v>
      </c>
      <c r="L137" s="9">
        <v>1</v>
      </c>
      <c r="M137" s="10">
        <f t="shared" si="0"/>
        <v>5</v>
      </c>
      <c r="N137" s="9">
        <v>0</v>
      </c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" customHeight="1">
      <c r="A138" s="6">
        <v>42437</v>
      </c>
      <c r="B138" s="6" t="s">
        <v>18</v>
      </c>
      <c r="C138" s="7" t="s">
        <v>19</v>
      </c>
      <c r="D138" s="7" t="s">
        <v>155</v>
      </c>
      <c r="E138" s="8"/>
      <c r="F138" s="8"/>
      <c r="G138" s="8"/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10">
        <f t="shared" si="0"/>
        <v>0</v>
      </c>
      <c r="N138" s="9">
        <v>0</v>
      </c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" customHeight="1">
      <c r="A139" s="20">
        <v>42430</v>
      </c>
      <c r="B139" s="6" t="s">
        <v>24</v>
      </c>
      <c r="C139" s="6" t="s">
        <v>19</v>
      </c>
      <c r="D139" s="8" t="s">
        <v>155</v>
      </c>
      <c r="E139" s="8" t="s">
        <v>156</v>
      </c>
      <c r="F139" s="18">
        <v>4.1666666666666664E-2</v>
      </c>
      <c r="G139" s="19" t="s">
        <v>157</v>
      </c>
      <c r="H139" s="9">
        <v>52</v>
      </c>
      <c r="I139" s="9">
        <v>0</v>
      </c>
      <c r="J139" s="9">
        <v>0</v>
      </c>
      <c r="K139" s="9">
        <v>59</v>
      </c>
      <c r="L139" s="9">
        <v>0</v>
      </c>
      <c r="M139" s="10">
        <f t="shared" si="0"/>
        <v>111</v>
      </c>
      <c r="N139" s="9">
        <v>2</v>
      </c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" customHeight="1">
      <c r="A140" s="6">
        <v>42437</v>
      </c>
      <c r="B140" s="6" t="s">
        <v>14</v>
      </c>
      <c r="C140" s="7" t="s">
        <v>15</v>
      </c>
      <c r="D140" s="7" t="s">
        <v>158</v>
      </c>
      <c r="E140" s="8"/>
      <c r="F140" s="8"/>
      <c r="G140" s="8"/>
      <c r="H140" s="9">
        <f>44+5</f>
        <v>49</v>
      </c>
      <c r="I140" s="9">
        <v>0</v>
      </c>
      <c r="J140" s="9">
        <v>0</v>
      </c>
      <c r="K140" s="9">
        <f>74+5</f>
        <v>79</v>
      </c>
      <c r="L140" s="9">
        <v>1</v>
      </c>
      <c r="M140" s="10">
        <f t="shared" si="0"/>
        <v>129</v>
      </c>
      <c r="N140" s="9">
        <v>2</v>
      </c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" customHeight="1">
      <c r="A141" s="6">
        <v>42437</v>
      </c>
      <c r="B141" s="6" t="s">
        <v>17</v>
      </c>
      <c r="C141" s="7" t="s">
        <v>15</v>
      </c>
      <c r="D141" s="7" t="s">
        <v>158</v>
      </c>
      <c r="E141" s="8"/>
      <c r="F141" s="8"/>
      <c r="G141" s="8"/>
      <c r="H141" s="9">
        <v>3</v>
      </c>
      <c r="I141" s="9">
        <v>0</v>
      </c>
      <c r="J141" s="9">
        <v>0</v>
      </c>
      <c r="K141" s="9">
        <v>7</v>
      </c>
      <c r="L141" s="9">
        <v>0</v>
      </c>
      <c r="M141" s="10">
        <f t="shared" si="0"/>
        <v>10</v>
      </c>
      <c r="N141" s="9">
        <v>1</v>
      </c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" customHeight="1">
      <c r="A142" s="6">
        <v>42437</v>
      </c>
      <c r="B142" s="6" t="s">
        <v>18</v>
      </c>
      <c r="C142" s="7" t="s">
        <v>15</v>
      </c>
      <c r="D142" s="7" t="s">
        <v>158</v>
      </c>
      <c r="E142" s="8"/>
      <c r="F142" s="8"/>
      <c r="G142" s="8"/>
      <c r="H142" s="9">
        <v>2</v>
      </c>
      <c r="I142" s="9">
        <v>0</v>
      </c>
      <c r="J142" s="9">
        <v>0</v>
      </c>
      <c r="K142" s="9">
        <v>0</v>
      </c>
      <c r="L142" s="9">
        <v>0</v>
      </c>
      <c r="M142" s="10">
        <f t="shared" si="0"/>
        <v>2</v>
      </c>
      <c r="N142" s="9">
        <v>0</v>
      </c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" customHeight="1">
      <c r="A143" s="6">
        <v>42430</v>
      </c>
      <c r="B143" s="6" t="s">
        <v>24</v>
      </c>
      <c r="C143" s="6" t="s">
        <v>15</v>
      </c>
      <c r="D143" s="8" t="s">
        <v>158</v>
      </c>
      <c r="E143" s="8" t="s">
        <v>158</v>
      </c>
      <c r="F143" s="18">
        <v>0.58333333333333337</v>
      </c>
      <c r="G143" s="17" t="s">
        <v>159</v>
      </c>
      <c r="H143" s="9">
        <v>42</v>
      </c>
      <c r="I143" s="9">
        <v>0</v>
      </c>
      <c r="J143" s="9">
        <v>0</v>
      </c>
      <c r="K143" s="9">
        <v>50</v>
      </c>
      <c r="L143" s="9">
        <v>0</v>
      </c>
      <c r="M143" s="10">
        <f t="shared" si="0"/>
        <v>92</v>
      </c>
      <c r="N143" s="9">
        <v>7</v>
      </c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" customHeight="1">
      <c r="A144" s="6">
        <v>42435</v>
      </c>
      <c r="B144" s="6" t="s">
        <v>24</v>
      </c>
      <c r="C144" s="6" t="s">
        <v>15</v>
      </c>
      <c r="D144" s="8" t="s">
        <v>158</v>
      </c>
      <c r="E144" s="8" t="s">
        <v>158</v>
      </c>
      <c r="F144" s="18">
        <v>0.375</v>
      </c>
      <c r="G144" s="17" t="s">
        <v>159</v>
      </c>
      <c r="H144" s="9">
        <v>41</v>
      </c>
      <c r="I144" s="9">
        <v>0</v>
      </c>
      <c r="J144" s="9">
        <v>0</v>
      </c>
      <c r="K144" s="9">
        <v>77</v>
      </c>
      <c r="L144" s="9">
        <v>0</v>
      </c>
      <c r="M144" s="10">
        <f t="shared" si="0"/>
        <v>118</v>
      </c>
      <c r="N144" s="9">
        <v>4</v>
      </c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" customHeight="1">
      <c r="A145" s="6">
        <v>42437</v>
      </c>
      <c r="B145" s="6" t="s">
        <v>14</v>
      </c>
      <c r="C145" s="7" t="s">
        <v>32</v>
      </c>
      <c r="D145" s="7" t="s">
        <v>160</v>
      </c>
      <c r="E145" s="8"/>
      <c r="F145" s="8"/>
      <c r="G145" s="8"/>
      <c r="H145" s="9">
        <f>11+3</f>
        <v>14</v>
      </c>
      <c r="I145" s="9">
        <v>0</v>
      </c>
      <c r="J145" s="9">
        <v>0</v>
      </c>
      <c r="K145" s="9">
        <f>26+2</f>
        <v>28</v>
      </c>
      <c r="L145" s="9">
        <v>0</v>
      </c>
      <c r="M145" s="10">
        <f t="shared" si="0"/>
        <v>42</v>
      </c>
      <c r="N145" s="9">
        <v>1</v>
      </c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" customHeight="1">
      <c r="A146" s="6">
        <v>42437</v>
      </c>
      <c r="B146" s="6" t="s">
        <v>17</v>
      </c>
      <c r="C146" s="7" t="s">
        <v>32</v>
      </c>
      <c r="D146" s="7" t="s">
        <v>160</v>
      </c>
      <c r="E146" s="8"/>
      <c r="F146" s="8"/>
      <c r="G146" s="8"/>
      <c r="H146" s="9">
        <v>1</v>
      </c>
      <c r="I146" s="9">
        <v>0</v>
      </c>
      <c r="J146" s="9">
        <v>0</v>
      </c>
      <c r="K146" s="9">
        <v>0</v>
      </c>
      <c r="L146" s="9">
        <v>0</v>
      </c>
      <c r="M146" s="10">
        <f t="shared" si="0"/>
        <v>1</v>
      </c>
      <c r="N146" s="9">
        <v>0</v>
      </c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" customHeight="1">
      <c r="A147" s="6">
        <v>42437</v>
      </c>
      <c r="B147" s="6" t="s">
        <v>18</v>
      </c>
      <c r="C147" s="7" t="s">
        <v>32</v>
      </c>
      <c r="D147" s="7" t="s">
        <v>160</v>
      </c>
      <c r="E147" s="8"/>
      <c r="F147" s="8"/>
      <c r="G147" s="8"/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10">
        <f t="shared" si="0"/>
        <v>0</v>
      </c>
      <c r="N147" s="9">
        <v>0</v>
      </c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" customHeight="1">
      <c r="A148" s="6">
        <v>42432</v>
      </c>
      <c r="B148" s="6" t="s">
        <v>24</v>
      </c>
      <c r="C148" s="6" t="s">
        <v>32</v>
      </c>
      <c r="D148" s="8" t="s">
        <v>160</v>
      </c>
      <c r="E148" s="8" t="s">
        <v>161</v>
      </c>
      <c r="F148" s="18">
        <v>0.83333333333333337</v>
      </c>
      <c r="G148" s="17" t="s">
        <v>162</v>
      </c>
      <c r="H148" s="9">
        <v>6</v>
      </c>
      <c r="I148" s="9">
        <v>0</v>
      </c>
      <c r="J148" s="9">
        <v>0</v>
      </c>
      <c r="K148" s="9">
        <v>24</v>
      </c>
      <c r="L148" s="9">
        <v>0</v>
      </c>
      <c r="M148" s="10">
        <f t="shared" si="0"/>
        <v>30</v>
      </c>
      <c r="N148" s="9">
        <v>2</v>
      </c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" customHeight="1">
      <c r="A149" s="6">
        <v>42433</v>
      </c>
      <c r="B149" s="6" t="s">
        <v>24</v>
      </c>
      <c r="C149" s="6" t="s">
        <v>32</v>
      </c>
      <c r="D149" s="8" t="s">
        <v>160</v>
      </c>
      <c r="E149" s="8" t="s">
        <v>161</v>
      </c>
      <c r="F149" s="18">
        <v>0.83333333333333337</v>
      </c>
      <c r="G149" s="17" t="s">
        <v>162</v>
      </c>
      <c r="H149" s="9">
        <v>6</v>
      </c>
      <c r="I149" s="9">
        <v>0</v>
      </c>
      <c r="J149" s="9">
        <v>0</v>
      </c>
      <c r="K149" s="9">
        <v>19</v>
      </c>
      <c r="L149" s="9">
        <v>0</v>
      </c>
      <c r="M149" s="10">
        <f t="shared" si="0"/>
        <v>25</v>
      </c>
      <c r="N149" s="9">
        <v>2</v>
      </c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" customHeight="1">
      <c r="A150" s="6">
        <v>42434</v>
      </c>
      <c r="B150" s="6" t="s">
        <v>24</v>
      </c>
      <c r="C150" s="6" t="s">
        <v>32</v>
      </c>
      <c r="D150" s="8" t="s">
        <v>160</v>
      </c>
      <c r="E150" s="8" t="s">
        <v>161</v>
      </c>
      <c r="F150" s="18">
        <v>0.83333333333333337</v>
      </c>
      <c r="G150" s="17" t="s">
        <v>162</v>
      </c>
      <c r="H150" s="9">
        <v>8</v>
      </c>
      <c r="I150" s="9">
        <v>0</v>
      </c>
      <c r="J150" s="9">
        <v>0</v>
      </c>
      <c r="K150" s="9">
        <v>21</v>
      </c>
      <c r="L150" s="9">
        <v>0</v>
      </c>
      <c r="M150" s="10">
        <f t="shared" si="0"/>
        <v>29</v>
      </c>
      <c r="N150" s="9">
        <v>0</v>
      </c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" customHeight="1">
      <c r="A151" s="6">
        <v>42437</v>
      </c>
      <c r="B151" s="6" t="s">
        <v>14</v>
      </c>
      <c r="C151" s="7" t="s">
        <v>15</v>
      </c>
      <c r="D151" s="7" t="s">
        <v>163</v>
      </c>
      <c r="E151" s="8"/>
      <c r="F151" s="8"/>
      <c r="G151" s="8"/>
      <c r="H151" s="9">
        <f>38+1</f>
        <v>39</v>
      </c>
      <c r="I151" s="9">
        <v>0</v>
      </c>
      <c r="J151" s="9">
        <v>0</v>
      </c>
      <c r="K151" s="9">
        <f>86+15</f>
        <v>101</v>
      </c>
      <c r="L151" s="9">
        <v>0</v>
      </c>
      <c r="M151" s="10">
        <f t="shared" si="0"/>
        <v>140</v>
      </c>
      <c r="N151" s="9">
        <v>4</v>
      </c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" customHeight="1">
      <c r="A152" s="6">
        <v>42437</v>
      </c>
      <c r="B152" s="6" t="s">
        <v>17</v>
      </c>
      <c r="C152" s="7" t="s">
        <v>15</v>
      </c>
      <c r="D152" s="7" t="s">
        <v>163</v>
      </c>
      <c r="E152" s="8"/>
      <c r="F152" s="8"/>
      <c r="G152" s="8"/>
      <c r="H152" s="9">
        <v>2</v>
      </c>
      <c r="I152" s="9">
        <v>0</v>
      </c>
      <c r="J152" s="9">
        <v>0</v>
      </c>
      <c r="K152" s="9">
        <v>2</v>
      </c>
      <c r="L152" s="9">
        <v>0</v>
      </c>
      <c r="M152" s="10">
        <f t="shared" si="0"/>
        <v>4</v>
      </c>
      <c r="N152" s="9">
        <v>0</v>
      </c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" customHeight="1">
      <c r="A153" s="6">
        <v>42437</v>
      </c>
      <c r="B153" s="6" t="s">
        <v>18</v>
      </c>
      <c r="C153" s="7" t="s">
        <v>15</v>
      </c>
      <c r="D153" s="7" t="s">
        <v>163</v>
      </c>
      <c r="E153" s="8"/>
      <c r="F153" s="8"/>
      <c r="G153" s="8"/>
      <c r="H153" s="9">
        <v>1</v>
      </c>
      <c r="I153" s="9">
        <v>0</v>
      </c>
      <c r="J153" s="9">
        <v>0</v>
      </c>
      <c r="K153" s="9">
        <v>0</v>
      </c>
      <c r="L153" s="9">
        <v>0</v>
      </c>
      <c r="M153" s="10">
        <f t="shared" si="0"/>
        <v>1</v>
      </c>
      <c r="N153" s="9">
        <v>0</v>
      </c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" customHeight="1">
      <c r="A154" s="6">
        <v>42430</v>
      </c>
      <c r="B154" s="6" t="s">
        <v>24</v>
      </c>
      <c r="C154" s="6" t="s">
        <v>15</v>
      </c>
      <c r="D154" s="8" t="s">
        <v>163</v>
      </c>
      <c r="E154" s="8" t="s">
        <v>164</v>
      </c>
      <c r="F154" s="18">
        <v>0.60416666666666663</v>
      </c>
      <c r="G154" s="17" t="s">
        <v>165</v>
      </c>
      <c r="H154" s="9">
        <v>7</v>
      </c>
      <c r="I154" s="9">
        <v>0</v>
      </c>
      <c r="J154" s="9">
        <v>0</v>
      </c>
      <c r="K154" s="9">
        <v>9</v>
      </c>
      <c r="L154" s="9">
        <v>0</v>
      </c>
      <c r="M154" s="10">
        <f t="shared" si="0"/>
        <v>16</v>
      </c>
      <c r="N154" s="9">
        <v>1</v>
      </c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" customHeight="1">
      <c r="A155" s="6">
        <v>42430</v>
      </c>
      <c r="B155" s="28" t="s">
        <v>24</v>
      </c>
      <c r="C155" s="6" t="s">
        <v>15</v>
      </c>
      <c r="D155" s="8" t="s">
        <v>163</v>
      </c>
      <c r="E155" s="8" t="s">
        <v>166</v>
      </c>
      <c r="F155" s="18">
        <v>0.6875</v>
      </c>
      <c r="G155" s="17" t="s">
        <v>167</v>
      </c>
      <c r="H155" s="9">
        <v>2</v>
      </c>
      <c r="I155" s="9">
        <v>0</v>
      </c>
      <c r="J155" s="9">
        <v>0</v>
      </c>
      <c r="K155" s="9">
        <v>6</v>
      </c>
      <c r="L155" s="9">
        <v>0</v>
      </c>
      <c r="M155" s="10">
        <f t="shared" si="0"/>
        <v>8</v>
      </c>
      <c r="N155" s="9">
        <v>0</v>
      </c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" customHeight="1">
      <c r="A156" s="6">
        <v>42434</v>
      </c>
      <c r="B156" s="22" t="s">
        <v>24</v>
      </c>
      <c r="C156" s="6" t="s">
        <v>15</v>
      </c>
      <c r="D156" s="8" t="s">
        <v>163</v>
      </c>
      <c r="E156" s="8" t="s">
        <v>168</v>
      </c>
      <c r="F156" s="18">
        <v>0.4375</v>
      </c>
      <c r="G156" s="17" t="s">
        <v>169</v>
      </c>
      <c r="H156" s="9">
        <v>3</v>
      </c>
      <c r="I156" s="9">
        <v>0</v>
      </c>
      <c r="J156" s="9">
        <v>0</v>
      </c>
      <c r="K156" s="9">
        <v>3</v>
      </c>
      <c r="L156" s="9">
        <v>0</v>
      </c>
      <c r="M156" s="10">
        <f t="shared" si="0"/>
        <v>6</v>
      </c>
      <c r="N156" s="9">
        <v>0</v>
      </c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" customHeight="1">
      <c r="A157" s="6">
        <v>42435</v>
      </c>
      <c r="B157" s="6" t="s">
        <v>24</v>
      </c>
      <c r="C157" s="6" t="s">
        <v>15</v>
      </c>
      <c r="D157" s="8" t="s">
        <v>163</v>
      </c>
      <c r="E157" s="8" t="s">
        <v>170</v>
      </c>
      <c r="F157" s="18">
        <v>0.47916666666666669</v>
      </c>
      <c r="G157" s="17" t="s">
        <v>171</v>
      </c>
      <c r="H157" s="9">
        <v>6</v>
      </c>
      <c r="I157" s="9">
        <v>0</v>
      </c>
      <c r="J157" s="9">
        <v>0</v>
      </c>
      <c r="K157" s="9">
        <v>16</v>
      </c>
      <c r="L157" s="9">
        <v>0</v>
      </c>
      <c r="M157" s="10">
        <f t="shared" si="0"/>
        <v>22</v>
      </c>
      <c r="N157" s="9">
        <v>1</v>
      </c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" customHeight="1">
      <c r="A158" s="6">
        <v>42437</v>
      </c>
      <c r="B158" s="6" t="s">
        <v>14</v>
      </c>
      <c r="C158" s="7" t="s">
        <v>15</v>
      </c>
      <c r="D158" s="7" t="s">
        <v>172</v>
      </c>
      <c r="E158" s="8"/>
      <c r="F158" s="8"/>
      <c r="G158" s="8"/>
      <c r="H158" s="9">
        <f>24+1</f>
        <v>25</v>
      </c>
      <c r="I158" s="9">
        <v>0</v>
      </c>
      <c r="J158" s="9">
        <v>0</v>
      </c>
      <c r="K158" s="9">
        <f>71+4</f>
        <v>75</v>
      </c>
      <c r="L158" s="9">
        <v>0</v>
      </c>
      <c r="M158" s="10">
        <f t="shared" si="0"/>
        <v>100</v>
      </c>
      <c r="N158" s="9">
        <v>2</v>
      </c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" customHeight="1">
      <c r="A159" s="6">
        <v>42437</v>
      </c>
      <c r="B159" s="6" t="s">
        <v>17</v>
      </c>
      <c r="C159" s="7" t="s">
        <v>15</v>
      </c>
      <c r="D159" s="7" t="s">
        <v>172</v>
      </c>
      <c r="E159" s="8"/>
      <c r="F159" s="8"/>
      <c r="G159" s="8"/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10">
        <f t="shared" si="0"/>
        <v>0</v>
      </c>
      <c r="N159" s="9">
        <v>0</v>
      </c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" customHeight="1">
      <c r="A160" s="6">
        <v>42437</v>
      </c>
      <c r="B160" s="6" t="s">
        <v>18</v>
      </c>
      <c r="C160" s="7" t="s">
        <v>15</v>
      </c>
      <c r="D160" s="7" t="s">
        <v>172</v>
      </c>
      <c r="E160" s="8"/>
      <c r="F160" s="8"/>
      <c r="G160" s="8"/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10">
        <f t="shared" si="0"/>
        <v>0</v>
      </c>
      <c r="N160" s="9">
        <v>0</v>
      </c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" customHeight="1">
      <c r="A161" s="6">
        <v>42437</v>
      </c>
      <c r="B161" s="6" t="s">
        <v>14</v>
      </c>
      <c r="C161" s="7" t="s">
        <v>32</v>
      </c>
      <c r="D161" s="7" t="s">
        <v>173</v>
      </c>
      <c r="E161" s="8"/>
      <c r="F161" s="8"/>
      <c r="G161" s="8"/>
      <c r="H161" s="9">
        <f>65+1</f>
        <v>66</v>
      </c>
      <c r="I161" s="9">
        <v>0</v>
      </c>
      <c r="J161" s="9">
        <v>0</v>
      </c>
      <c r="K161" s="9">
        <f>159+12</f>
        <v>171</v>
      </c>
      <c r="L161" s="9">
        <v>0</v>
      </c>
      <c r="M161" s="10">
        <f t="shared" si="0"/>
        <v>237</v>
      </c>
      <c r="N161" s="9">
        <v>4</v>
      </c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" customHeight="1">
      <c r="A162" s="6">
        <v>42437</v>
      </c>
      <c r="B162" s="6" t="s">
        <v>17</v>
      </c>
      <c r="C162" s="7" t="s">
        <v>32</v>
      </c>
      <c r="D162" s="7" t="s">
        <v>173</v>
      </c>
      <c r="E162" s="8"/>
      <c r="F162" s="8"/>
      <c r="G162" s="8"/>
      <c r="H162" s="9">
        <v>29</v>
      </c>
      <c r="I162" s="9">
        <v>0</v>
      </c>
      <c r="J162" s="9">
        <v>0</v>
      </c>
      <c r="K162" s="9">
        <v>39</v>
      </c>
      <c r="L162" s="9">
        <v>0</v>
      </c>
      <c r="M162" s="10">
        <f t="shared" si="0"/>
        <v>68</v>
      </c>
      <c r="N162" s="9">
        <v>4</v>
      </c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" customHeight="1">
      <c r="A163" s="6">
        <v>42437</v>
      </c>
      <c r="B163" s="6" t="s">
        <v>18</v>
      </c>
      <c r="C163" s="7" t="s">
        <v>32</v>
      </c>
      <c r="D163" s="7" t="s">
        <v>173</v>
      </c>
      <c r="E163" s="8"/>
      <c r="F163" s="8"/>
      <c r="G163" s="8"/>
      <c r="H163" s="9">
        <v>4</v>
      </c>
      <c r="I163" s="9">
        <v>0</v>
      </c>
      <c r="J163" s="9">
        <v>0</v>
      </c>
      <c r="K163" s="9">
        <v>13</v>
      </c>
      <c r="L163" s="9">
        <v>0</v>
      </c>
      <c r="M163" s="10">
        <f t="shared" si="0"/>
        <v>17</v>
      </c>
      <c r="N163" s="9">
        <v>1</v>
      </c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" customHeight="1">
      <c r="A164" s="6">
        <v>42430</v>
      </c>
      <c r="B164" s="6" t="s">
        <v>24</v>
      </c>
      <c r="C164" s="6" t="s">
        <v>32</v>
      </c>
      <c r="D164" s="8" t="s">
        <v>173</v>
      </c>
      <c r="E164" s="8" t="s">
        <v>174</v>
      </c>
      <c r="F164" s="18">
        <v>0.875</v>
      </c>
      <c r="G164" s="17" t="s">
        <v>175</v>
      </c>
      <c r="H164" s="9">
        <v>32</v>
      </c>
      <c r="I164" s="9">
        <v>0</v>
      </c>
      <c r="J164" s="9">
        <v>0</v>
      </c>
      <c r="K164" s="9">
        <v>91</v>
      </c>
      <c r="L164" s="9">
        <v>1</v>
      </c>
      <c r="M164" s="10">
        <f t="shared" si="0"/>
        <v>124</v>
      </c>
      <c r="N164" s="9">
        <v>0</v>
      </c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" customHeight="1">
      <c r="A165" s="6">
        <v>42434</v>
      </c>
      <c r="B165" s="6" t="s">
        <v>24</v>
      </c>
      <c r="C165" s="6" t="s">
        <v>32</v>
      </c>
      <c r="D165" s="8" t="s">
        <v>173</v>
      </c>
      <c r="E165" s="8" t="s">
        <v>176</v>
      </c>
      <c r="F165" s="18">
        <v>0.75</v>
      </c>
      <c r="G165" s="17" t="s">
        <v>177</v>
      </c>
      <c r="H165" s="9">
        <v>25</v>
      </c>
      <c r="I165" s="9">
        <v>0</v>
      </c>
      <c r="J165" s="9">
        <v>0</v>
      </c>
      <c r="K165" s="9">
        <v>42</v>
      </c>
      <c r="L165" s="9">
        <v>0</v>
      </c>
      <c r="M165" s="10">
        <f t="shared" si="0"/>
        <v>67</v>
      </c>
      <c r="N165" s="9">
        <v>0</v>
      </c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" customHeight="1">
      <c r="A166" s="6">
        <v>42437</v>
      </c>
      <c r="B166" s="6" t="s">
        <v>14</v>
      </c>
      <c r="C166" s="7" t="s">
        <v>32</v>
      </c>
      <c r="D166" s="7" t="s">
        <v>178</v>
      </c>
      <c r="E166" s="8"/>
      <c r="F166" s="8"/>
      <c r="G166" s="8"/>
      <c r="H166" s="9">
        <f>140+16</f>
        <v>156</v>
      </c>
      <c r="I166" s="9">
        <v>0</v>
      </c>
      <c r="J166" s="9">
        <v>0</v>
      </c>
      <c r="K166" s="9">
        <f>215+29</f>
        <v>244</v>
      </c>
      <c r="L166" s="9">
        <v>3</v>
      </c>
      <c r="M166" s="10">
        <f t="shared" si="0"/>
        <v>403</v>
      </c>
      <c r="N166" s="9">
        <v>11</v>
      </c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" customHeight="1">
      <c r="A167" s="6">
        <v>42437</v>
      </c>
      <c r="B167" s="6" t="s">
        <v>17</v>
      </c>
      <c r="C167" s="7" t="s">
        <v>32</v>
      </c>
      <c r="D167" s="7" t="s">
        <v>178</v>
      </c>
      <c r="E167" s="8"/>
      <c r="F167" s="8"/>
      <c r="G167" s="8"/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10">
        <f t="shared" si="0"/>
        <v>0</v>
      </c>
      <c r="N167" s="9">
        <v>0</v>
      </c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" customHeight="1">
      <c r="A168" s="6">
        <v>42437</v>
      </c>
      <c r="B168" s="6" t="s">
        <v>18</v>
      </c>
      <c r="C168" s="7" t="s">
        <v>32</v>
      </c>
      <c r="D168" s="7" t="s">
        <v>178</v>
      </c>
      <c r="E168" s="8"/>
      <c r="F168" s="8"/>
      <c r="G168" s="8"/>
      <c r="H168" s="9">
        <v>4</v>
      </c>
      <c r="I168" s="9">
        <v>0</v>
      </c>
      <c r="J168" s="9">
        <v>0</v>
      </c>
      <c r="K168" s="9">
        <v>5</v>
      </c>
      <c r="L168" s="9">
        <v>0</v>
      </c>
      <c r="M168" s="10">
        <f t="shared" si="0"/>
        <v>9</v>
      </c>
      <c r="N168" s="9">
        <v>0</v>
      </c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" customHeight="1">
      <c r="A169" s="6">
        <v>42437</v>
      </c>
      <c r="B169" s="6" t="s">
        <v>14</v>
      </c>
      <c r="C169" s="7" t="s">
        <v>32</v>
      </c>
      <c r="D169" s="7" t="s">
        <v>179</v>
      </c>
      <c r="E169" s="8"/>
      <c r="F169" s="8"/>
      <c r="G169" s="8"/>
      <c r="H169" s="9">
        <f>159+8</f>
        <v>167</v>
      </c>
      <c r="I169" s="9">
        <v>0</v>
      </c>
      <c r="J169" s="9">
        <v>0</v>
      </c>
      <c r="K169" s="9">
        <f>333+33</f>
        <v>366</v>
      </c>
      <c r="L169" s="9">
        <v>1</v>
      </c>
      <c r="M169" s="10">
        <f t="shared" si="0"/>
        <v>534</v>
      </c>
      <c r="N169" s="9">
        <v>13</v>
      </c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" customHeight="1">
      <c r="A170" s="6">
        <v>42437</v>
      </c>
      <c r="B170" s="6" t="s">
        <v>17</v>
      </c>
      <c r="C170" s="7" t="s">
        <v>32</v>
      </c>
      <c r="D170" s="7" t="s">
        <v>179</v>
      </c>
      <c r="E170" s="8"/>
      <c r="F170" s="8"/>
      <c r="G170" s="8"/>
      <c r="H170" s="9">
        <v>1</v>
      </c>
      <c r="I170" s="9">
        <v>0</v>
      </c>
      <c r="J170" s="9">
        <v>0</v>
      </c>
      <c r="K170" s="9">
        <v>6</v>
      </c>
      <c r="L170" s="9">
        <v>0</v>
      </c>
      <c r="M170" s="10">
        <f t="shared" si="0"/>
        <v>7</v>
      </c>
      <c r="N170" s="9">
        <v>0</v>
      </c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" customHeight="1">
      <c r="A171" s="6">
        <v>42437</v>
      </c>
      <c r="B171" s="6" t="s">
        <v>18</v>
      </c>
      <c r="C171" s="7" t="s">
        <v>32</v>
      </c>
      <c r="D171" s="7" t="s">
        <v>179</v>
      </c>
      <c r="E171" s="8"/>
      <c r="F171" s="8"/>
      <c r="G171" s="8"/>
      <c r="H171" s="9">
        <v>3</v>
      </c>
      <c r="I171" s="9">
        <v>0</v>
      </c>
      <c r="J171" s="9">
        <v>0</v>
      </c>
      <c r="K171" s="9">
        <v>2</v>
      </c>
      <c r="L171" s="9">
        <v>0</v>
      </c>
      <c r="M171" s="10">
        <f t="shared" si="0"/>
        <v>5</v>
      </c>
      <c r="N171" s="9">
        <v>0</v>
      </c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" customHeight="1">
      <c r="A172" s="6">
        <v>42433</v>
      </c>
      <c r="B172" s="6" t="s">
        <v>24</v>
      </c>
      <c r="C172" s="6" t="s">
        <v>32</v>
      </c>
      <c r="D172" s="8" t="s">
        <v>179</v>
      </c>
      <c r="E172" s="8" t="s">
        <v>180</v>
      </c>
      <c r="F172" s="18">
        <v>0.70833333333333337</v>
      </c>
      <c r="G172" s="17" t="s">
        <v>181</v>
      </c>
      <c r="H172" s="9">
        <v>56</v>
      </c>
      <c r="I172" s="9">
        <v>0</v>
      </c>
      <c r="J172" s="9">
        <v>0</v>
      </c>
      <c r="K172" s="9">
        <v>77</v>
      </c>
      <c r="L172" s="9">
        <v>0</v>
      </c>
      <c r="M172" s="10">
        <f t="shared" si="0"/>
        <v>133</v>
      </c>
      <c r="N172" s="9">
        <v>11</v>
      </c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" customHeight="1">
      <c r="A173" s="6">
        <v>42434</v>
      </c>
      <c r="B173" s="6" t="s">
        <v>24</v>
      </c>
      <c r="C173" s="6" t="s">
        <v>32</v>
      </c>
      <c r="D173" s="8" t="s">
        <v>179</v>
      </c>
      <c r="E173" s="8" t="s">
        <v>182</v>
      </c>
      <c r="F173" s="18">
        <v>0.58333333333333337</v>
      </c>
      <c r="G173" s="17" t="s">
        <v>183</v>
      </c>
      <c r="H173" s="9">
        <v>6</v>
      </c>
      <c r="I173" s="9">
        <v>0</v>
      </c>
      <c r="J173" s="9">
        <v>0</v>
      </c>
      <c r="K173" s="9">
        <v>12</v>
      </c>
      <c r="L173" s="9">
        <v>0</v>
      </c>
      <c r="M173" s="10">
        <f t="shared" si="0"/>
        <v>18</v>
      </c>
      <c r="N173" s="9">
        <v>0</v>
      </c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" customHeight="1">
      <c r="A174" s="6">
        <v>42434</v>
      </c>
      <c r="B174" s="6" t="s">
        <v>24</v>
      </c>
      <c r="C174" s="6" t="s">
        <v>32</v>
      </c>
      <c r="D174" s="8" t="s">
        <v>179</v>
      </c>
      <c r="E174" s="8" t="s">
        <v>184</v>
      </c>
      <c r="F174" s="18">
        <v>0.70833333333333337</v>
      </c>
      <c r="G174" s="17" t="s">
        <v>185</v>
      </c>
      <c r="H174" s="9">
        <v>20</v>
      </c>
      <c r="I174" s="9">
        <v>0</v>
      </c>
      <c r="J174" s="9">
        <v>0</v>
      </c>
      <c r="K174" s="9">
        <v>72</v>
      </c>
      <c r="L174" s="9">
        <v>1</v>
      </c>
      <c r="M174" s="10">
        <f t="shared" si="0"/>
        <v>93</v>
      </c>
      <c r="N174" s="9">
        <v>0</v>
      </c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" customHeight="1">
      <c r="A175" s="6">
        <v>42436</v>
      </c>
      <c r="B175" s="6" t="s">
        <v>24</v>
      </c>
      <c r="C175" s="6" t="s">
        <v>32</v>
      </c>
      <c r="D175" s="8" t="s">
        <v>179</v>
      </c>
      <c r="E175" s="8" t="s">
        <v>186</v>
      </c>
      <c r="F175" s="18">
        <v>0.875</v>
      </c>
      <c r="G175" s="17" t="s">
        <v>187</v>
      </c>
      <c r="H175" s="9">
        <v>16</v>
      </c>
      <c r="I175" s="9">
        <v>0</v>
      </c>
      <c r="J175" s="9">
        <v>0</v>
      </c>
      <c r="K175" s="9">
        <v>42</v>
      </c>
      <c r="L175" s="9">
        <v>0</v>
      </c>
      <c r="M175" s="10">
        <f t="shared" si="0"/>
        <v>58</v>
      </c>
      <c r="N175" s="9">
        <v>0</v>
      </c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" customHeight="1">
      <c r="A176" s="6">
        <v>42437</v>
      </c>
      <c r="B176" s="6" t="s">
        <v>14</v>
      </c>
      <c r="C176" s="7" t="s">
        <v>15</v>
      </c>
      <c r="D176" s="7" t="s">
        <v>188</v>
      </c>
      <c r="E176" s="8"/>
      <c r="F176" s="8"/>
      <c r="G176" s="8"/>
      <c r="H176" s="9">
        <f>84+12</f>
        <v>96</v>
      </c>
      <c r="I176" s="9">
        <v>0</v>
      </c>
      <c r="J176" s="9">
        <v>0</v>
      </c>
      <c r="K176" s="9">
        <f>564+77</f>
        <v>641</v>
      </c>
      <c r="L176" s="9">
        <v>2</v>
      </c>
      <c r="M176" s="10">
        <f t="shared" si="0"/>
        <v>739</v>
      </c>
      <c r="N176" s="9">
        <v>13</v>
      </c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" customHeight="1">
      <c r="A177" s="6">
        <v>42437</v>
      </c>
      <c r="B177" s="6" t="s">
        <v>17</v>
      </c>
      <c r="C177" s="7" t="s">
        <v>15</v>
      </c>
      <c r="D177" s="7" t="s">
        <v>188</v>
      </c>
      <c r="E177" s="8"/>
      <c r="F177" s="8"/>
      <c r="G177" s="8"/>
      <c r="H177" s="9">
        <v>17</v>
      </c>
      <c r="I177" s="9">
        <v>0</v>
      </c>
      <c r="J177" s="9">
        <v>0</v>
      </c>
      <c r="K177" s="9">
        <v>71</v>
      </c>
      <c r="L177" s="9">
        <v>0</v>
      </c>
      <c r="M177" s="10">
        <f t="shared" si="0"/>
        <v>88</v>
      </c>
      <c r="N177" s="9">
        <v>5</v>
      </c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" customHeight="1">
      <c r="A178" s="6">
        <v>42437</v>
      </c>
      <c r="B178" s="6" t="s">
        <v>18</v>
      </c>
      <c r="C178" s="7" t="s">
        <v>15</v>
      </c>
      <c r="D178" s="7" t="s">
        <v>188</v>
      </c>
      <c r="E178" s="8"/>
      <c r="F178" s="8"/>
      <c r="G178" s="8"/>
      <c r="H178" s="9">
        <v>2</v>
      </c>
      <c r="I178" s="9">
        <v>0</v>
      </c>
      <c r="J178" s="9">
        <v>0</v>
      </c>
      <c r="K178" s="9">
        <v>8</v>
      </c>
      <c r="L178" s="9">
        <v>0</v>
      </c>
      <c r="M178" s="10">
        <f t="shared" si="0"/>
        <v>10</v>
      </c>
      <c r="N178" s="9">
        <v>1</v>
      </c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" customHeight="1">
      <c r="A179" s="6">
        <v>42430</v>
      </c>
      <c r="B179" s="6" t="s">
        <v>24</v>
      </c>
      <c r="C179" s="6" t="s">
        <v>15</v>
      </c>
      <c r="D179" s="7" t="s">
        <v>188</v>
      </c>
      <c r="E179" s="8" t="s">
        <v>189</v>
      </c>
      <c r="F179" s="18">
        <v>0.54166666666666663</v>
      </c>
      <c r="G179" s="19" t="s">
        <v>190</v>
      </c>
      <c r="H179" s="9">
        <v>14</v>
      </c>
      <c r="I179" s="9">
        <v>0</v>
      </c>
      <c r="J179" s="9">
        <v>0</v>
      </c>
      <c r="K179" s="9">
        <v>93</v>
      </c>
      <c r="L179" s="9">
        <v>0</v>
      </c>
      <c r="M179" s="10">
        <f t="shared" si="0"/>
        <v>107</v>
      </c>
      <c r="N179" s="9">
        <v>2</v>
      </c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" customHeight="1">
      <c r="A180" s="6">
        <v>42432</v>
      </c>
      <c r="B180" s="6" t="s">
        <v>24</v>
      </c>
      <c r="C180" s="6" t="s">
        <v>15</v>
      </c>
      <c r="D180" s="7" t="s">
        <v>188</v>
      </c>
      <c r="E180" s="8" t="s">
        <v>191</v>
      </c>
      <c r="F180" s="18">
        <v>0.45833333333333331</v>
      </c>
      <c r="G180" s="17" t="s">
        <v>192</v>
      </c>
      <c r="H180" s="9">
        <v>1</v>
      </c>
      <c r="I180" s="9">
        <v>0</v>
      </c>
      <c r="J180" s="9">
        <v>0</v>
      </c>
      <c r="K180" s="9">
        <v>27</v>
      </c>
      <c r="L180" s="9">
        <v>0</v>
      </c>
      <c r="M180" s="10">
        <f t="shared" si="0"/>
        <v>28</v>
      </c>
      <c r="N180" s="9">
        <v>2</v>
      </c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" customHeight="1">
      <c r="A181" s="6">
        <v>42433</v>
      </c>
      <c r="B181" s="6" t="s">
        <v>24</v>
      </c>
      <c r="C181" s="6" t="s">
        <v>15</v>
      </c>
      <c r="D181" s="7" t="s">
        <v>188</v>
      </c>
      <c r="E181" s="8" t="s">
        <v>191</v>
      </c>
      <c r="F181" s="18">
        <v>0.45833333333333331</v>
      </c>
      <c r="G181" s="17" t="s">
        <v>192</v>
      </c>
      <c r="H181" s="9">
        <v>7</v>
      </c>
      <c r="I181" s="9">
        <v>0</v>
      </c>
      <c r="J181" s="9">
        <v>0</v>
      </c>
      <c r="K181" s="9">
        <v>28</v>
      </c>
      <c r="L181" s="9">
        <v>0</v>
      </c>
      <c r="M181" s="10">
        <f t="shared" si="0"/>
        <v>35</v>
      </c>
      <c r="N181" s="9">
        <v>0</v>
      </c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" customHeight="1">
      <c r="A182" s="6">
        <v>42434</v>
      </c>
      <c r="B182" s="6" t="s">
        <v>24</v>
      </c>
      <c r="C182" s="6" t="s">
        <v>15</v>
      </c>
      <c r="D182" s="7" t="s">
        <v>188</v>
      </c>
      <c r="E182" s="8" t="s">
        <v>189</v>
      </c>
      <c r="F182" s="18">
        <v>0.41666666666666669</v>
      </c>
      <c r="G182" s="17" t="s">
        <v>193</v>
      </c>
      <c r="H182" s="9">
        <v>16</v>
      </c>
      <c r="I182" s="9">
        <v>0</v>
      </c>
      <c r="J182" s="9">
        <v>0</v>
      </c>
      <c r="K182" s="9">
        <v>85</v>
      </c>
      <c r="L182" s="9">
        <v>0</v>
      </c>
      <c r="M182" s="10">
        <f t="shared" si="0"/>
        <v>101</v>
      </c>
      <c r="N182" s="9">
        <v>3</v>
      </c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" customHeight="1">
      <c r="A183" s="6">
        <v>42435</v>
      </c>
      <c r="B183" s="6" t="s">
        <v>24</v>
      </c>
      <c r="C183" s="6" t="s">
        <v>15</v>
      </c>
      <c r="D183" s="7" t="s">
        <v>188</v>
      </c>
      <c r="E183" s="8" t="s">
        <v>194</v>
      </c>
      <c r="F183" s="18">
        <v>0.5</v>
      </c>
      <c r="G183" s="17" t="s">
        <v>195</v>
      </c>
      <c r="H183" s="9">
        <v>10</v>
      </c>
      <c r="I183" s="9">
        <v>0</v>
      </c>
      <c r="J183" s="9">
        <v>0</v>
      </c>
      <c r="K183" s="9">
        <v>116</v>
      </c>
      <c r="L183" s="9">
        <v>0</v>
      </c>
      <c r="M183" s="10">
        <f t="shared" si="0"/>
        <v>126</v>
      </c>
      <c r="N183" s="9">
        <v>9</v>
      </c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" customHeight="1">
      <c r="A184" s="6">
        <v>42437</v>
      </c>
      <c r="B184" s="6" t="s">
        <v>24</v>
      </c>
      <c r="C184" s="6" t="s">
        <v>15</v>
      </c>
      <c r="D184" s="7" t="s">
        <v>188</v>
      </c>
      <c r="E184" s="8" t="s">
        <v>189</v>
      </c>
      <c r="F184" s="18">
        <v>0.54166666666666663</v>
      </c>
      <c r="G184" s="17" t="s">
        <v>193</v>
      </c>
      <c r="H184" s="9">
        <v>13</v>
      </c>
      <c r="I184" s="9">
        <v>0</v>
      </c>
      <c r="J184" s="9">
        <v>0</v>
      </c>
      <c r="K184" s="9">
        <v>109</v>
      </c>
      <c r="L184" s="9">
        <v>0</v>
      </c>
      <c r="M184" s="10">
        <f t="shared" si="0"/>
        <v>122</v>
      </c>
      <c r="N184" s="9">
        <v>3</v>
      </c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" customHeight="1">
      <c r="A185" s="6">
        <v>42437</v>
      </c>
      <c r="B185" s="6" t="s">
        <v>14</v>
      </c>
      <c r="C185" s="7" t="s">
        <v>32</v>
      </c>
      <c r="D185" s="7" t="s">
        <v>196</v>
      </c>
      <c r="E185" s="8"/>
      <c r="F185" s="8"/>
      <c r="G185" s="8"/>
      <c r="H185" s="9">
        <f>6+0</f>
        <v>6</v>
      </c>
      <c r="I185" s="9">
        <v>0</v>
      </c>
      <c r="J185" s="9">
        <v>0</v>
      </c>
      <c r="K185" s="9">
        <f>24+5</f>
        <v>29</v>
      </c>
      <c r="L185" s="9">
        <v>0</v>
      </c>
      <c r="M185" s="10">
        <f t="shared" si="0"/>
        <v>35</v>
      </c>
      <c r="N185" s="9">
        <v>1</v>
      </c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" customHeight="1">
      <c r="A186" s="6">
        <v>42437</v>
      </c>
      <c r="B186" s="6" t="s">
        <v>17</v>
      </c>
      <c r="C186" s="7" t="s">
        <v>32</v>
      </c>
      <c r="D186" s="7" t="s">
        <v>196</v>
      </c>
      <c r="E186" s="8"/>
      <c r="F186" s="8"/>
      <c r="G186" s="8"/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10">
        <f t="shared" si="0"/>
        <v>0</v>
      </c>
      <c r="N186" s="9">
        <v>0</v>
      </c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" customHeight="1">
      <c r="A187" s="6">
        <v>42437</v>
      </c>
      <c r="B187" s="6" t="s">
        <v>18</v>
      </c>
      <c r="C187" s="7" t="s">
        <v>32</v>
      </c>
      <c r="D187" s="7" t="s">
        <v>196</v>
      </c>
      <c r="E187" s="8"/>
      <c r="F187" s="8"/>
      <c r="G187" s="8"/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10">
        <f t="shared" si="0"/>
        <v>0</v>
      </c>
      <c r="N187" s="9">
        <v>0</v>
      </c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" customHeight="1">
      <c r="A188" s="6">
        <v>42437</v>
      </c>
      <c r="B188" s="6" t="s">
        <v>14</v>
      </c>
      <c r="C188" s="7" t="s">
        <v>32</v>
      </c>
      <c r="D188" s="7" t="s">
        <v>197</v>
      </c>
      <c r="E188" s="8"/>
      <c r="F188" s="8"/>
      <c r="G188" s="8"/>
      <c r="H188" s="9">
        <f>14+0</f>
        <v>14</v>
      </c>
      <c r="I188" s="9">
        <v>0</v>
      </c>
      <c r="J188" s="9">
        <v>0</v>
      </c>
      <c r="K188" s="9">
        <f>10+2</f>
        <v>12</v>
      </c>
      <c r="L188" s="9">
        <v>0</v>
      </c>
      <c r="M188" s="10">
        <f t="shared" si="0"/>
        <v>26</v>
      </c>
      <c r="N188" s="9">
        <v>1</v>
      </c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" customHeight="1">
      <c r="A189" s="6">
        <v>42437</v>
      </c>
      <c r="B189" s="6" t="s">
        <v>17</v>
      </c>
      <c r="C189" s="7" t="s">
        <v>32</v>
      </c>
      <c r="D189" s="7" t="s">
        <v>197</v>
      </c>
      <c r="E189" s="8"/>
      <c r="F189" s="8"/>
      <c r="G189" s="8"/>
      <c r="H189" s="9">
        <v>1</v>
      </c>
      <c r="I189" s="9">
        <v>0</v>
      </c>
      <c r="J189" s="9">
        <v>0</v>
      </c>
      <c r="K189" s="9">
        <v>1</v>
      </c>
      <c r="L189" s="9">
        <v>0</v>
      </c>
      <c r="M189" s="10">
        <f t="shared" si="0"/>
        <v>2</v>
      </c>
      <c r="N189" s="9">
        <v>0</v>
      </c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" customHeight="1">
      <c r="A190" s="6">
        <v>42437</v>
      </c>
      <c r="B190" s="6" t="s">
        <v>18</v>
      </c>
      <c r="C190" s="7" t="s">
        <v>32</v>
      </c>
      <c r="D190" s="7" t="s">
        <v>197</v>
      </c>
      <c r="E190" s="8"/>
      <c r="F190" s="8"/>
      <c r="G190" s="8"/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10">
        <f t="shared" si="0"/>
        <v>0</v>
      </c>
      <c r="N190" s="9">
        <v>0</v>
      </c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" customHeight="1">
      <c r="A191" s="6">
        <v>42430</v>
      </c>
      <c r="B191" s="6" t="s">
        <v>24</v>
      </c>
      <c r="C191" s="6" t="s">
        <v>32</v>
      </c>
      <c r="D191" s="8" t="s">
        <v>197</v>
      </c>
      <c r="E191" s="8" t="s">
        <v>198</v>
      </c>
      <c r="F191" s="18">
        <v>0.875</v>
      </c>
      <c r="G191" s="17" t="s">
        <v>199</v>
      </c>
      <c r="H191" s="9">
        <v>25</v>
      </c>
      <c r="I191" s="9">
        <v>0</v>
      </c>
      <c r="J191" s="9">
        <v>0</v>
      </c>
      <c r="K191" s="9">
        <v>40</v>
      </c>
      <c r="L191" s="9">
        <v>1</v>
      </c>
      <c r="M191" s="10">
        <f t="shared" si="0"/>
        <v>66</v>
      </c>
      <c r="N191" s="9">
        <v>2</v>
      </c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" customHeight="1">
      <c r="A192" s="6">
        <v>42437</v>
      </c>
      <c r="B192" s="6" t="s">
        <v>24</v>
      </c>
      <c r="C192" s="6" t="s">
        <v>32</v>
      </c>
      <c r="D192" s="8" t="s">
        <v>197</v>
      </c>
      <c r="E192" s="8" t="s">
        <v>198</v>
      </c>
      <c r="F192" s="18">
        <v>0.91666666666666663</v>
      </c>
      <c r="G192" s="17" t="s">
        <v>199</v>
      </c>
      <c r="H192" s="9">
        <v>5</v>
      </c>
      <c r="I192" s="9">
        <v>0</v>
      </c>
      <c r="J192" s="9">
        <v>0</v>
      </c>
      <c r="K192" s="9">
        <v>12</v>
      </c>
      <c r="L192" s="9">
        <v>0</v>
      </c>
      <c r="M192" s="10">
        <f t="shared" si="0"/>
        <v>17</v>
      </c>
      <c r="N192" s="9">
        <v>0</v>
      </c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" customHeight="1">
      <c r="A193" s="6">
        <v>42437</v>
      </c>
      <c r="B193" s="6" t="s">
        <v>14</v>
      </c>
      <c r="C193" s="7" t="s">
        <v>19</v>
      </c>
      <c r="D193" s="7" t="s">
        <v>200</v>
      </c>
      <c r="E193" s="8"/>
      <c r="F193" s="8"/>
      <c r="G193" s="8"/>
      <c r="H193" s="9">
        <f>172+7</f>
        <v>179</v>
      </c>
      <c r="I193" s="9">
        <v>1</v>
      </c>
      <c r="J193" s="9">
        <v>0</v>
      </c>
      <c r="K193" s="9">
        <f>359+41</f>
        <v>400</v>
      </c>
      <c r="L193" s="9">
        <v>2</v>
      </c>
      <c r="M193" s="10">
        <f t="shared" si="0"/>
        <v>582</v>
      </c>
      <c r="N193" s="9">
        <v>25</v>
      </c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" customHeight="1">
      <c r="A194" s="6">
        <v>42437</v>
      </c>
      <c r="B194" s="6" t="s">
        <v>17</v>
      </c>
      <c r="C194" s="7" t="s">
        <v>19</v>
      </c>
      <c r="D194" s="7" t="s">
        <v>200</v>
      </c>
      <c r="E194" s="8"/>
      <c r="F194" s="8"/>
      <c r="G194" s="8"/>
      <c r="H194" s="9">
        <v>3</v>
      </c>
      <c r="I194" s="9">
        <v>0</v>
      </c>
      <c r="J194" s="9">
        <v>0</v>
      </c>
      <c r="K194" s="9">
        <v>9</v>
      </c>
      <c r="L194" s="9">
        <v>0</v>
      </c>
      <c r="M194" s="10">
        <f t="shared" si="0"/>
        <v>12</v>
      </c>
      <c r="N194" s="9">
        <v>0</v>
      </c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" customHeight="1">
      <c r="A195" s="6">
        <v>42437</v>
      </c>
      <c r="B195" s="6" t="s">
        <v>18</v>
      </c>
      <c r="C195" s="7" t="s">
        <v>19</v>
      </c>
      <c r="D195" s="7" t="s">
        <v>200</v>
      </c>
      <c r="E195" s="8"/>
      <c r="F195" s="8"/>
      <c r="G195" s="8"/>
      <c r="H195" s="9">
        <v>2</v>
      </c>
      <c r="I195" s="9">
        <v>0</v>
      </c>
      <c r="J195" s="9">
        <v>0</v>
      </c>
      <c r="K195" s="9">
        <v>1</v>
      </c>
      <c r="L195" s="9">
        <v>0</v>
      </c>
      <c r="M195" s="10">
        <f t="shared" si="0"/>
        <v>3</v>
      </c>
      <c r="N195" s="9">
        <v>0</v>
      </c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" customHeight="1">
      <c r="A196" s="6">
        <v>42430</v>
      </c>
      <c r="B196" s="6" t="s">
        <v>24</v>
      </c>
      <c r="C196" s="6" t="s">
        <v>19</v>
      </c>
      <c r="D196" s="8" t="s">
        <v>200</v>
      </c>
      <c r="E196" s="8" t="s">
        <v>201</v>
      </c>
      <c r="F196" s="18">
        <v>0.95833333333333337</v>
      </c>
      <c r="G196" s="19" t="s">
        <v>202</v>
      </c>
      <c r="H196" s="9">
        <v>178</v>
      </c>
      <c r="I196" s="9">
        <v>1</v>
      </c>
      <c r="J196" s="9">
        <v>0</v>
      </c>
      <c r="K196" s="9">
        <v>208</v>
      </c>
      <c r="L196" s="9">
        <v>0</v>
      </c>
      <c r="M196" s="10">
        <f t="shared" si="0"/>
        <v>387</v>
      </c>
      <c r="N196" s="9">
        <v>113</v>
      </c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" customHeight="1">
      <c r="A197" s="20">
        <v>42430</v>
      </c>
      <c r="B197" s="6" t="s">
        <v>24</v>
      </c>
      <c r="C197" s="6" t="s">
        <v>19</v>
      </c>
      <c r="D197" s="8" t="s">
        <v>200</v>
      </c>
      <c r="E197" s="8" t="s">
        <v>203</v>
      </c>
      <c r="F197" s="18">
        <v>0</v>
      </c>
      <c r="G197" s="19" t="s">
        <v>204</v>
      </c>
      <c r="H197" s="9">
        <v>0</v>
      </c>
      <c r="I197" s="9">
        <v>0</v>
      </c>
      <c r="J197" s="9">
        <v>0</v>
      </c>
      <c r="K197" s="9">
        <v>1</v>
      </c>
      <c r="L197" s="9">
        <v>0</v>
      </c>
      <c r="M197" s="10">
        <f t="shared" si="0"/>
        <v>1</v>
      </c>
      <c r="N197" s="9">
        <v>47</v>
      </c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" customHeight="1">
      <c r="A198" s="20">
        <v>42430</v>
      </c>
      <c r="B198" s="6" t="s">
        <v>24</v>
      </c>
      <c r="C198" s="6" t="s">
        <v>19</v>
      </c>
      <c r="D198" s="8" t="s">
        <v>200</v>
      </c>
      <c r="E198" s="8" t="s">
        <v>205</v>
      </c>
      <c r="F198" s="18">
        <v>4.1666666666666664E-2</v>
      </c>
      <c r="G198" s="17" t="s">
        <v>206</v>
      </c>
      <c r="H198" s="9">
        <v>2</v>
      </c>
      <c r="I198" s="9">
        <v>0</v>
      </c>
      <c r="J198" s="9">
        <v>0</v>
      </c>
      <c r="K198" s="9">
        <v>25</v>
      </c>
      <c r="L198" s="9">
        <v>0</v>
      </c>
      <c r="M198" s="10">
        <f t="shared" si="0"/>
        <v>27</v>
      </c>
      <c r="N198" s="9">
        <v>0</v>
      </c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" customHeight="1">
      <c r="A199" s="20">
        <v>42430</v>
      </c>
      <c r="B199" s="6" t="s">
        <v>24</v>
      </c>
      <c r="C199" s="6" t="s">
        <v>19</v>
      </c>
      <c r="D199" s="8" t="s">
        <v>200</v>
      </c>
      <c r="E199" s="8" t="s">
        <v>207</v>
      </c>
      <c r="F199" s="18">
        <v>0.16666666666666666</v>
      </c>
      <c r="G199" s="17" t="s">
        <v>208</v>
      </c>
      <c r="H199" s="9">
        <v>29</v>
      </c>
      <c r="I199" s="9">
        <v>0</v>
      </c>
      <c r="J199" s="9">
        <v>0</v>
      </c>
      <c r="K199" s="9">
        <v>18</v>
      </c>
      <c r="L199" s="9">
        <v>0</v>
      </c>
      <c r="M199" s="10">
        <f t="shared" si="0"/>
        <v>47</v>
      </c>
      <c r="N199" s="9">
        <v>7</v>
      </c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" customHeight="1">
      <c r="A200" s="20">
        <v>42432</v>
      </c>
      <c r="B200" s="6" t="s">
        <v>24</v>
      </c>
      <c r="C200" s="6" t="s">
        <v>19</v>
      </c>
      <c r="D200" s="8" t="s">
        <v>200</v>
      </c>
      <c r="E200" s="8" t="s">
        <v>203</v>
      </c>
      <c r="F200" s="18">
        <v>0</v>
      </c>
      <c r="G200" s="19" t="s">
        <v>209</v>
      </c>
      <c r="H200" s="9">
        <v>10</v>
      </c>
      <c r="I200" s="9">
        <v>0</v>
      </c>
      <c r="J200" s="9">
        <v>0</v>
      </c>
      <c r="K200" s="9">
        <v>22</v>
      </c>
      <c r="L200" s="9">
        <v>0</v>
      </c>
      <c r="M200" s="10">
        <f t="shared" si="0"/>
        <v>32</v>
      </c>
      <c r="N200" s="9">
        <v>1</v>
      </c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" customHeight="1">
      <c r="A201" s="6">
        <v>42436</v>
      </c>
      <c r="B201" s="6" t="s">
        <v>24</v>
      </c>
      <c r="C201" s="6" t="s">
        <v>19</v>
      </c>
      <c r="D201" s="8" t="s">
        <v>200</v>
      </c>
      <c r="E201" s="8" t="s">
        <v>210</v>
      </c>
      <c r="F201" s="18">
        <v>0.95833333333333337</v>
      </c>
      <c r="G201" s="17" t="s">
        <v>211</v>
      </c>
      <c r="H201" s="9">
        <v>132</v>
      </c>
      <c r="I201" s="9">
        <v>0</v>
      </c>
      <c r="J201" s="9">
        <v>0</v>
      </c>
      <c r="K201" s="9">
        <v>164</v>
      </c>
      <c r="L201" s="9">
        <v>1</v>
      </c>
      <c r="M201" s="10">
        <f t="shared" si="0"/>
        <v>297</v>
      </c>
      <c r="N201" s="9">
        <v>5</v>
      </c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" customHeight="1">
      <c r="A202" s="6">
        <v>42437</v>
      </c>
      <c r="B202" s="6" t="s">
        <v>14</v>
      </c>
      <c r="C202" s="7" t="s">
        <v>32</v>
      </c>
      <c r="D202" s="7" t="s">
        <v>212</v>
      </c>
      <c r="E202" s="8"/>
      <c r="F202" s="8"/>
      <c r="G202" s="8"/>
      <c r="H202" s="9">
        <f>132+12</f>
        <v>144</v>
      </c>
      <c r="I202" s="9">
        <v>0</v>
      </c>
      <c r="J202" s="9">
        <v>0</v>
      </c>
      <c r="K202" s="9">
        <f>271+22</f>
        <v>293</v>
      </c>
      <c r="L202" s="9">
        <v>1</v>
      </c>
      <c r="M202" s="10">
        <f t="shared" si="0"/>
        <v>438</v>
      </c>
      <c r="N202" s="9">
        <v>7</v>
      </c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" customHeight="1">
      <c r="A203" s="6">
        <v>42437</v>
      </c>
      <c r="B203" s="6" t="s">
        <v>17</v>
      </c>
      <c r="C203" s="7" t="s">
        <v>32</v>
      </c>
      <c r="D203" s="7" t="s">
        <v>212</v>
      </c>
      <c r="E203" s="8"/>
      <c r="F203" s="8"/>
      <c r="G203" s="8"/>
      <c r="H203" s="9">
        <v>20</v>
      </c>
      <c r="I203" s="9">
        <v>0</v>
      </c>
      <c r="J203" s="9">
        <v>0</v>
      </c>
      <c r="K203" s="9">
        <v>18</v>
      </c>
      <c r="L203" s="9">
        <v>0</v>
      </c>
      <c r="M203" s="10">
        <f t="shared" si="0"/>
        <v>38</v>
      </c>
      <c r="N203" s="9">
        <v>1</v>
      </c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" customHeight="1">
      <c r="A204" s="6">
        <v>42437</v>
      </c>
      <c r="B204" s="6" t="s">
        <v>18</v>
      </c>
      <c r="C204" s="7" t="s">
        <v>32</v>
      </c>
      <c r="D204" s="7" t="s">
        <v>212</v>
      </c>
      <c r="E204" s="8"/>
      <c r="F204" s="8"/>
      <c r="G204" s="8"/>
      <c r="H204" s="9">
        <v>1</v>
      </c>
      <c r="I204" s="9">
        <v>0</v>
      </c>
      <c r="J204" s="9">
        <v>0</v>
      </c>
      <c r="K204" s="9">
        <v>12</v>
      </c>
      <c r="L204" s="9">
        <v>0</v>
      </c>
      <c r="M204" s="10">
        <f t="shared" si="0"/>
        <v>13</v>
      </c>
      <c r="N204" s="9">
        <v>1</v>
      </c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" customHeight="1">
      <c r="A205" s="6">
        <v>42435</v>
      </c>
      <c r="B205" s="6" t="s">
        <v>24</v>
      </c>
      <c r="C205" s="6" t="s">
        <v>32</v>
      </c>
      <c r="D205" s="29" t="s">
        <v>212</v>
      </c>
      <c r="E205" s="8" t="s">
        <v>213</v>
      </c>
      <c r="F205" s="18">
        <v>0.75</v>
      </c>
      <c r="G205" s="17" t="s">
        <v>214</v>
      </c>
      <c r="H205" s="9">
        <v>99</v>
      </c>
      <c r="I205" s="9">
        <v>0</v>
      </c>
      <c r="J205" s="9">
        <v>0</v>
      </c>
      <c r="K205" s="9">
        <v>230</v>
      </c>
      <c r="L205" s="9">
        <v>0</v>
      </c>
      <c r="M205" s="10">
        <f t="shared" si="0"/>
        <v>329</v>
      </c>
      <c r="N205" s="9">
        <v>5</v>
      </c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" customHeight="1">
      <c r="A206" s="6">
        <v>42436</v>
      </c>
      <c r="B206" s="6" t="s">
        <v>24</v>
      </c>
      <c r="C206" s="6" t="s">
        <v>32</v>
      </c>
      <c r="D206" s="29" t="s">
        <v>212</v>
      </c>
      <c r="E206" s="8" t="s">
        <v>215</v>
      </c>
      <c r="F206" s="18">
        <v>0.875</v>
      </c>
      <c r="G206" s="17" t="s">
        <v>216</v>
      </c>
      <c r="H206" s="9">
        <v>26</v>
      </c>
      <c r="I206" s="9">
        <v>0</v>
      </c>
      <c r="J206" s="9">
        <v>0</v>
      </c>
      <c r="K206" s="9">
        <v>68</v>
      </c>
      <c r="L206" s="9">
        <v>0</v>
      </c>
      <c r="M206" s="10">
        <f t="shared" si="0"/>
        <v>94</v>
      </c>
      <c r="N206" s="9">
        <v>2</v>
      </c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" customHeight="1">
      <c r="A207" s="6">
        <v>42437</v>
      </c>
      <c r="B207" s="6" t="s">
        <v>14</v>
      </c>
      <c r="C207" s="7" t="s">
        <v>15</v>
      </c>
      <c r="D207" s="7" t="s">
        <v>217</v>
      </c>
      <c r="E207" s="8"/>
      <c r="F207" s="8"/>
      <c r="G207" s="8"/>
      <c r="H207" s="9">
        <f>34+5</f>
        <v>39</v>
      </c>
      <c r="I207" s="9">
        <v>0</v>
      </c>
      <c r="J207" s="9">
        <v>0</v>
      </c>
      <c r="K207" s="9">
        <f>278+51</f>
        <v>329</v>
      </c>
      <c r="L207" s="9">
        <v>0</v>
      </c>
      <c r="M207" s="10">
        <f t="shared" si="0"/>
        <v>368</v>
      </c>
      <c r="N207" s="9">
        <v>4</v>
      </c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" customHeight="1">
      <c r="A208" s="6">
        <v>42437</v>
      </c>
      <c r="B208" s="6" t="s">
        <v>17</v>
      </c>
      <c r="C208" s="7" t="s">
        <v>15</v>
      </c>
      <c r="D208" s="7" t="s">
        <v>217</v>
      </c>
      <c r="E208" s="8"/>
      <c r="F208" s="8"/>
      <c r="G208" s="8"/>
      <c r="H208" s="9">
        <v>1</v>
      </c>
      <c r="I208" s="9">
        <v>0</v>
      </c>
      <c r="J208" s="9">
        <v>0</v>
      </c>
      <c r="K208" s="9">
        <v>12</v>
      </c>
      <c r="L208" s="9">
        <v>0</v>
      </c>
      <c r="M208" s="10">
        <f t="shared" si="0"/>
        <v>13</v>
      </c>
      <c r="N208" s="9">
        <v>0</v>
      </c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" customHeight="1">
      <c r="A209" s="6">
        <v>42437</v>
      </c>
      <c r="B209" s="6" t="s">
        <v>18</v>
      </c>
      <c r="C209" s="7" t="s">
        <v>15</v>
      </c>
      <c r="D209" s="7" t="s">
        <v>217</v>
      </c>
      <c r="E209" s="8"/>
      <c r="F209" s="8"/>
      <c r="G209" s="8"/>
      <c r="H209" s="9">
        <v>0</v>
      </c>
      <c r="I209" s="9">
        <v>0</v>
      </c>
      <c r="J209" s="9">
        <v>0</v>
      </c>
      <c r="K209" s="9">
        <v>3</v>
      </c>
      <c r="L209" s="9">
        <v>0</v>
      </c>
      <c r="M209" s="10">
        <f t="shared" si="0"/>
        <v>3</v>
      </c>
      <c r="N209" s="9">
        <v>0</v>
      </c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" customHeight="1">
      <c r="A210" s="6">
        <v>42429</v>
      </c>
      <c r="B210" s="6" t="s">
        <v>24</v>
      </c>
      <c r="C210" s="6" t="s">
        <v>15</v>
      </c>
      <c r="D210" s="8" t="s">
        <v>217</v>
      </c>
      <c r="E210" s="8" t="s">
        <v>218</v>
      </c>
      <c r="F210" s="18">
        <v>0.51388888888888895</v>
      </c>
      <c r="G210" s="17" t="s">
        <v>219</v>
      </c>
      <c r="H210" s="9">
        <v>6</v>
      </c>
      <c r="I210" s="9">
        <v>0</v>
      </c>
      <c r="J210" s="9">
        <v>0</v>
      </c>
      <c r="K210" s="9">
        <v>20</v>
      </c>
      <c r="L210" s="9">
        <v>0</v>
      </c>
      <c r="M210" s="10">
        <f t="shared" si="0"/>
        <v>26</v>
      </c>
      <c r="N210" s="9">
        <v>2</v>
      </c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" customHeight="1">
      <c r="A211" s="6">
        <v>42430</v>
      </c>
      <c r="B211" s="6" t="s">
        <v>24</v>
      </c>
      <c r="C211" s="6" t="s">
        <v>15</v>
      </c>
      <c r="D211" s="8" t="s">
        <v>217</v>
      </c>
      <c r="E211" s="8" t="s">
        <v>220</v>
      </c>
      <c r="F211" s="18">
        <v>0.25</v>
      </c>
      <c r="G211" s="17" t="s">
        <v>221</v>
      </c>
      <c r="H211" s="9">
        <v>7</v>
      </c>
      <c r="I211" s="9">
        <v>0</v>
      </c>
      <c r="J211" s="9">
        <v>0</v>
      </c>
      <c r="K211" s="9">
        <v>29</v>
      </c>
      <c r="L211" s="9">
        <v>0</v>
      </c>
      <c r="M211" s="10">
        <f t="shared" si="0"/>
        <v>36</v>
      </c>
      <c r="N211" s="9">
        <v>4</v>
      </c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" customHeight="1">
      <c r="A212" s="6">
        <v>42430</v>
      </c>
      <c r="B212" s="6" t="s">
        <v>24</v>
      </c>
      <c r="C212" s="6" t="s">
        <v>15</v>
      </c>
      <c r="D212" s="8" t="s">
        <v>217</v>
      </c>
      <c r="E212" s="8" t="s">
        <v>218</v>
      </c>
      <c r="F212" s="18">
        <v>0.29166666666666669</v>
      </c>
      <c r="G212" s="17" t="s">
        <v>219</v>
      </c>
      <c r="H212" s="9">
        <v>7</v>
      </c>
      <c r="I212" s="9">
        <v>0</v>
      </c>
      <c r="J212" s="9">
        <v>0</v>
      </c>
      <c r="K212" s="9">
        <v>41</v>
      </c>
      <c r="L212" s="9">
        <v>0</v>
      </c>
      <c r="M212" s="10">
        <f t="shared" si="0"/>
        <v>48</v>
      </c>
      <c r="N212" s="9">
        <v>3</v>
      </c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" customHeight="1">
      <c r="A213" s="6">
        <v>42434</v>
      </c>
      <c r="B213" s="6" t="s">
        <v>24</v>
      </c>
      <c r="C213" s="6" t="s">
        <v>15</v>
      </c>
      <c r="D213" s="8" t="s">
        <v>217</v>
      </c>
      <c r="E213" s="8" t="s">
        <v>218</v>
      </c>
      <c r="F213" s="18">
        <v>0.20833333333333334</v>
      </c>
      <c r="G213" s="17" t="s">
        <v>219</v>
      </c>
      <c r="H213" s="9">
        <v>3</v>
      </c>
      <c r="I213" s="9">
        <v>0</v>
      </c>
      <c r="J213" s="9">
        <v>0</v>
      </c>
      <c r="K213" s="9">
        <v>42</v>
      </c>
      <c r="L213" s="9">
        <v>0</v>
      </c>
      <c r="M213" s="10">
        <f t="shared" si="0"/>
        <v>45</v>
      </c>
      <c r="N213" s="9">
        <v>5</v>
      </c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" customHeight="1">
      <c r="A214" s="6">
        <v>42437</v>
      </c>
      <c r="B214" s="6" t="s">
        <v>14</v>
      </c>
      <c r="C214" s="7" t="s">
        <v>32</v>
      </c>
      <c r="D214" s="7" t="s">
        <v>222</v>
      </c>
      <c r="E214" s="8"/>
      <c r="F214" s="8"/>
      <c r="G214" s="8"/>
      <c r="H214" s="9">
        <f>4+0</f>
        <v>4</v>
      </c>
      <c r="I214" s="9">
        <v>0</v>
      </c>
      <c r="J214" s="9">
        <v>0</v>
      </c>
      <c r="K214" s="9">
        <f>1+0</f>
        <v>1</v>
      </c>
      <c r="L214" s="9">
        <v>0</v>
      </c>
      <c r="M214" s="10">
        <f t="shared" si="0"/>
        <v>5</v>
      </c>
      <c r="N214" s="9">
        <v>1</v>
      </c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" customHeight="1">
      <c r="A215" s="6">
        <v>42437</v>
      </c>
      <c r="B215" s="6" t="s">
        <v>17</v>
      </c>
      <c r="C215" s="7" t="s">
        <v>32</v>
      </c>
      <c r="D215" s="7" t="s">
        <v>222</v>
      </c>
      <c r="E215" s="8"/>
      <c r="F215" s="8"/>
      <c r="G215" s="8"/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10">
        <f t="shared" si="0"/>
        <v>0</v>
      </c>
      <c r="N215" s="9">
        <v>0</v>
      </c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" customHeight="1">
      <c r="A216" s="6">
        <v>42437</v>
      </c>
      <c r="B216" s="6" t="s">
        <v>18</v>
      </c>
      <c r="C216" s="7" t="s">
        <v>32</v>
      </c>
      <c r="D216" s="7" t="s">
        <v>222</v>
      </c>
      <c r="E216" s="8"/>
      <c r="F216" s="8"/>
      <c r="G216" s="8"/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10">
        <f t="shared" si="0"/>
        <v>0</v>
      </c>
      <c r="N216" s="9">
        <v>0</v>
      </c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" customHeight="1">
      <c r="A217" s="6">
        <v>42437</v>
      </c>
      <c r="B217" s="6" t="s">
        <v>14</v>
      </c>
      <c r="C217" s="7" t="s">
        <v>32</v>
      </c>
      <c r="D217" s="7" t="s">
        <v>223</v>
      </c>
      <c r="E217" s="8"/>
      <c r="F217" s="8"/>
      <c r="G217" s="8"/>
      <c r="H217" s="9">
        <f>53+1</f>
        <v>54</v>
      </c>
      <c r="I217" s="9">
        <v>0</v>
      </c>
      <c r="J217" s="9">
        <v>0</v>
      </c>
      <c r="K217" s="9">
        <f>172+19</f>
        <v>191</v>
      </c>
      <c r="L217" s="9">
        <v>2</v>
      </c>
      <c r="M217" s="10">
        <f t="shared" si="0"/>
        <v>247</v>
      </c>
      <c r="N217" s="9">
        <v>5</v>
      </c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" customHeight="1">
      <c r="A218" s="6">
        <v>42437</v>
      </c>
      <c r="B218" s="6" t="s">
        <v>17</v>
      </c>
      <c r="C218" s="7" t="s">
        <v>32</v>
      </c>
      <c r="D218" s="7" t="s">
        <v>223</v>
      </c>
      <c r="E218" s="8"/>
      <c r="F218" s="8"/>
      <c r="G218" s="8"/>
      <c r="H218" s="9">
        <v>6</v>
      </c>
      <c r="I218" s="9">
        <v>0</v>
      </c>
      <c r="J218" s="9">
        <v>0</v>
      </c>
      <c r="K218" s="9">
        <v>12</v>
      </c>
      <c r="L218" s="9">
        <v>0</v>
      </c>
      <c r="M218" s="10">
        <f t="shared" si="0"/>
        <v>18</v>
      </c>
      <c r="N218" s="9">
        <v>0</v>
      </c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" customHeight="1">
      <c r="A219" s="6">
        <v>42437</v>
      </c>
      <c r="B219" s="6" t="s">
        <v>18</v>
      </c>
      <c r="C219" s="7" t="s">
        <v>32</v>
      </c>
      <c r="D219" s="7" t="s">
        <v>223</v>
      </c>
      <c r="E219" s="8"/>
      <c r="F219" s="8"/>
      <c r="G219" s="8"/>
      <c r="H219" s="9">
        <v>2</v>
      </c>
      <c r="I219" s="9">
        <v>0</v>
      </c>
      <c r="J219" s="9">
        <v>0</v>
      </c>
      <c r="K219" s="9">
        <v>4</v>
      </c>
      <c r="L219" s="9">
        <v>0</v>
      </c>
      <c r="M219" s="10">
        <f t="shared" si="0"/>
        <v>6</v>
      </c>
      <c r="N219" s="9">
        <v>1</v>
      </c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" customHeight="1">
      <c r="A220" s="6">
        <v>42430</v>
      </c>
      <c r="B220" s="6" t="s">
        <v>24</v>
      </c>
      <c r="C220" s="6" t="s">
        <v>32</v>
      </c>
      <c r="D220" s="8" t="s">
        <v>223</v>
      </c>
      <c r="E220" s="8" t="s">
        <v>224</v>
      </c>
      <c r="F220" s="18">
        <v>0.83333333333333337</v>
      </c>
      <c r="G220" s="17" t="s">
        <v>225</v>
      </c>
      <c r="H220" s="9">
        <v>21</v>
      </c>
      <c r="I220" s="9">
        <v>0</v>
      </c>
      <c r="J220" s="9">
        <v>0</v>
      </c>
      <c r="K220" s="9">
        <v>55</v>
      </c>
      <c r="L220" s="9">
        <v>0</v>
      </c>
      <c r="M220" s="10">
        <f t="shared" si="0"/>
        <v>76</v>
      </c>
      <c r="N220" s="9">
        <v>1</v>
      </c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" customHeight="1">
      <c r="A221" s="6">
        <v>42437</v>
      </c>
      <c r="B221" s="6" t="s">
        <v>24</v>
      </c>
      <c r="C221" s="6" t="s">
        <v>32</v>
      </c>
      <c r="D221" s="8" t="s">
        <v>223</v>
      </c>
      <c r="E221" s="8" t="s">
        <v>224</v>
      </c>
      <c r="F221" s="18">
        <v>0.83333333333333337</v>
      </c>
      <c r="G221" s="17" t="s">
        <v>225</v>
      </c>
      <c r="H221" s="9">
        <v>19</v>
      </c>
      <c r="I221" s="9">
        <v>0</v>
      </c>
      <c r="J221" s="9">
        <v>0</v>
      </c>
      <c r="K221" s="9">
        <v>66</v>
      </c>
      <c r="L221" s="9">
        <v>0</v>
      </c>
      <c r="M221" s="10">
        <f t="shared" si="0"/>
        <v>85</v>
      </c>
      <c r="N221" s="9">
        <v>1</v>
      </c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" customHeight="1">
      <c r="A222" s="6">
        <v>42437</v>
      </c>
      <c r="B222" s="6" t="s">
        <v>14</v>
      </c>
      <c r="C222" s="7" t="s">
        <v>19</v>
      </c>
      <c r="D222" s="7" t="s">
        <v>226</v>
      </c>
      <c r="E222" s="8"/>
      <c r="F222" s="8"/>
      <c r="G222" s="8"/>
      <c r="H222" s="9">
        <f>23+0</f>
        <v>23</v>
      </c>
      <c r="I222" s="9">
        <v>0</v>
      </c>
      <c r="J222" s="9">
        <v>0</v>
      </c>
      <c r="K222" s="9">
        <f>64+4</f>
        <v>68</v>
      </c>
      <c r="L222" s="9">
        <v>0</v>
      </c>
      <c r="M222" s="10">
        <f t="shared" si="0"/>
        <v>91</v>
      </c>
      <c r="N222" s="9">
        <v>2</v>
      </c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" customHeight="1">
      <c r="A223" s="6">
        <v>42437</v>
      </c>
      <c r="B223" s="6" t="s">
        <v>17</v>
      </c>
      <c r="C223" s="7" t="s">
        <v>19</v>
      </c>
      <c r="D223" s="7" t="s">
        <v>226</v>
      </c>
      <c r="E223" s="8"/>
      <c r="F223" s="8"/>
      <c r="G223" s="8"/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10">
        <f t="shared" si="0"/>
        <v>0</v>
      </c>
      <c r="N223" s="9">
        <v>0</v>
      </c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" customHeight="1">
      <c r="A224" s="6">
        <v>42437</v>
      </c>
      <c r="B224" s="6" t="s">
        <v>18</v>
      </c>
      <c r="C224" s="7" t="s">
        <v>19</v>
      </c>
      <c r="D224" s="7" t="s">
        <v>226</v>
      </c>
      <c r="E224" s="8"/>
      <c r="F224" s="8"/>
      <c r="G224" s="8"/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10">
        <f t="shared" si="0"/>
        <v>0</v>
      </c>
      <c r="N224" s="9">
        <v>0</v>
      </c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" customHeight="1">
      <c r="A225" s="6">
        <v>42435</v>
      </c>
      <c r="B225" s="6" t="s">
        <v>24</v>
      </c>
      <c r="C225" s="6" t="s">
        <v>19</v>
      </c>
      <c r="D225" s="8" t="s">
        <v>226</v>
      </c>
      <c r="E225" s="8" t="s">
        <v>227</v>
      </c>
      <c r="F225" s="18">
        <v>0.91666666666666663</v>
      </c>
      <c r="G225" s="17" t="s">
        <v>228</v>
      </c>
      <c r="H225" s="9">
        <v>20</v>
      </c>
      <c r="I225" s="9">
        <v>0</v>
      </c>
      <c r="J225" s="9">
        <v>0</v>
      </c>
      <c r="K225" s="9">
        <v>39</v>
      </c>
      <c r="L225" s="9">
        <v>0</v>
      </c>
      <c r="M225" s="10">
        <f t="shared" si="0"/>
        <v>59</v>
      </c>
      <c r="N225" s="9">
        <v>1</v>
      </c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" customHeight="1">
      <c r="A226" s="6">
        <v>42437</v>
      </c>
      <c r="B226" s="6" t="s">
        <v>14</v>
      </c>
      <c r="C226" s="7" t="s">
        <v>19</v>
      </c>
      <c r="D226" s="7" t="s">
        <v>229</v>
      </c>
      <c r="E226" s="8"/>
      <c r="F226" s="8"/>
      <c r="G226" s="8"/>
      <c r="H226" s="9">
        <f>8+0</f>
        <v>8</v>
      </c>
      <c r="I226" s="9">
        <v>0</v>
      </c>
      <c r="J226" s="9">
        <v>0</v>
      </c>
      <c r="K226" s="9">
        <f>52+4</f>
        <v>56</v>
      </c>
      <c r="L226" s="9">
        <v>0</v>
      </c>
      <c r="M226" s="10">
        <f t="shared" si="0"/>
        <v>64</v>
      </c>
      <c r="N226" s="9">
        <v>2</v>
      </c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" customHeight="1">
      <c r="A227" s="6">
        <v>42437</v>
      </c>
      <c r="B227" s="6" t="s">
        <v>17</v>
      </c>
      <c r="C227" s="7" t="s">
        <v>19</v>
      </c>
      <c r="D227" s="7" t="s">
        <v>229</v>
      </c>
      <c r="E227" s="8"/>
      <c r="F227" s="8"/>
      <c r="G227" s="8"/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10">
        <f t="shared" si="0"/>
        <v>0</v>
      </c>
      <c r="N227" s="9">
        <v>0</v>
      </c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" customHeight="1">
      <c r="A228" s="6">
        <v>42437</v>
      </c>
      <c r="B228" s="6" t="s">
        <v>18</v>
      </c>
      <c r="C228" s="7" t="s">
        <v>19</v>
      </c>
      <c r="D228" s="7" t="s">
        <v>229</v>
      </c>
      <c r="E228" s="8"/>
      <c r="F228" s="8"/>
      <c r="G228" s="8"/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10">
        <f t="shared" si="0"/>
        <v>0</v>
      </c>
      <c r="N228" s="9">
        <v>0</v>
      </c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" customHeight="1">
      <c r="A229" s="20">
        <v>42431</v>
      </c>
      <c r="B229" s="6" t="s">
        <v>24</v>
      </c>
      <c r="C229" s="6" t="s">
        <v>19</v>
      </c>
      <c r="D229" s="8" t="s">
        <v>229</v>
      </c>
      <c r="E229" s="8" t="s">
        <v>230</v>
      </c>
      <c r="F229" s="18">
        <v>0.125</v>
      </c>
      <c r="G229" s="17" t="s">
        <v>231</v>
      </c>
      <c r="H229" s="9">
        <v>16</v>
      </c>
      <c r="I229" s="9">
        <v>0</v>
      </c>
      <c r="J229" s="9">
        <v>0</v>
      </c>
      <c r="K229" s="9">
        <v>30</v>
      </c>
      <c r="L229" s="9">
        <v>0</v>
      </c>
      <c r="M229" s="10">
        <f t="shared" si="0"/>
        <v>46</v>
      </c>
      <c r="N229" s="9">
        <v>0</v>
      </c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" customHeight="1">
      <c r="A230" s="6">
        <v>42437</v>
      </c>
      <c r="B230" s="6" t="s">
        <v>14</v>
      </c>
      <c r="C230" s="7" t="s">
        <v>15</v>
      </c>
      <c r="D230" s="30" t="s">
        <v>232</v>
      </c>
      <c r="E230" s="8"/>
      <c r="F230" s="8"/>
      <c r="G230" s="8"/>
      <c r="H230" s="9">
        <f>37+1</f>
        <v>38</v>
      </c>
      <c r="I230" s="9">
        <v>1</v>
      </c>
      <c r="J230" s="9">
        <v>0</v>
      </c>
      <c r="K230" s="9">
        <f>57+3</f>
        <v>60</v>
      </c>
      <c r="L230" s="9">
        <v>0</v>
      </c>
      <c r="M230" s="10">
        <f t="shared" si="0"/>
        <v>99</v>
      </c>
      <c r="N230" s="9">
        <v>3</v>
      </c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" customHeight="1">
      <c r="A231" s="6">
        <v>42437</v>
      </c>
      <c r="B231" s="6" t="s">
        <v>17</v>
      </c>
      <c r="C231" s="7" t="s">
        <v>15</v>
      </c>
      <c r="D231" s="30" t="s">
        <v>232</v>
      </c>
      <c r="E231" s="8"/>
      <c r="F231" s="8"/>
      <c r="G231" s="8"/>
      <c r="H231" s="9">
        <v>3</v>
      </c>
      <c r="I231" s="9">
        <v>0</v>
      </c>
      <c r="J231" s="9">
        <v>0</v>
      </c>
      <c r="K231" s="9">
        <v>1</v>
      </c>
      <c r="L231" s="9">
        <v>0</v>
      </c>
      <c r="M231" s="10">
        <f t="shared" si="0"/>
        <v>4</v>
      </c>
      <c r="N231" s="9">
        <v>0</v>
      </c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" customHeight="1">
      <c r="A232" s="6">
        <v>42437</v>
      </c>
      <c r="B232" s="6" t="s">
        <v>18</v>
      </c>
      <c r="C232" s="7" t="s">
        <v>15</v>
      </c>
      <c r="D232" s="30" t="s">
        <v>232</v>
      </c>
      <c r="E232" s="8"/>
      <c r="F232" s="8"/>
      <c r="G232" s="8"/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10">
        <f t="shared" si="0"/>
        <v>0</v>
      </c>
      <c r="N232" s="9">
        <v>0</v>
      </c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" customHeight="1">
      <c r="A233" s="6">
        <v>42434</v>
      </c>
      <c r="B233" s="6" t="s">
        <v>24</v>
      </c>
      <c r="C233" s="6" t="s">
        <v>15</v>
      </c>
      <c r="D233" s="9" t="s">
        <v>232</v>
      </c>
      <c r="E233" s="8" t="s">
        <v>233</v>
      </c>
      <c r="F233" s="18">
        <v>0.41666666666666669</v>
      </c>
      <c r="G233" s="17" t="s">
        <v>234</v>
      </c>
      <c r="H233" s="9">
        <v>18</v>
      </c>
      <c r="I233" s="9">
        <v>0</v>
      </c>
      <c r="J233" s="9">
        <v>0</v>
      </c>
      <c r="K233" s="9">
        <v>18</v>
      </c>
      <c r="L233" s="9">
        <v>0</v>
      </c>
      <c r="M233" s="10">
        <f t="shared" si="0"/>
        <v>36</v>
      </c>
      <c r="N233" s="9">
        <v>2</v>
      </c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" customHeight="1">
      <c r="A234" s="6">
        <v>42437</v>
      </c>
      <c r="B234" s="6" t="s">
        <v>14</v>
      </c>
      <c r="C234" s="7" t="s">
        <v>32</v>
      </c>
      <c r="D234" s="7" t="s">
        <v>235</v>
      </c>
      <c r="E234" s="8"/>
      <c r="F234" s="8"/>
      <c r="G234" s="8"/>
      <c r="H234" s="9">
        <f>8+0</f>
        <v>8</v>
      </c>
      <c r="I234" s="9">
        <v>0</v>
      </c>
      <c r="J234" s="9">
        <v>0</v>
      </c>
      <c r="K234" s="9">
        <f>13+3</f>
        <v>16</v>
      </c>
      <c r="L234" s="9">
        <v>0</v>
      </c>
      <c r="M234" s="10">
        <f t="shared" si="0"/>
        <v>24</v>
      </c>
      <c r="N234" s="9">
        <v>1</v>
      </c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" customHeight="1">
      <c r="A235" s="6">
        <v>42437</v>
      </c>
      <c r="B235" s="6" t="s">
        <v>17</v>
      </c>
      <c r="C235" s="7" t="s">
        <v>32</v>
      </c>
      <c r="D235" s="7" t="s">
        <v>235</v>
      </c>
      <c r="E235" s="8"/>
      <c r="F235" s="8"/>
      <c r="G235" s="8"/>
      <c r="H235" s="9">
        <v>0</v>
      </c>
      <c r="I235" s="9">
        <v>0</v>
      </c>
      <c r="J235" s="9">
        <v>0</v>
      </c>
      <c r="K235" s="9">
        <v>3</v>
      </c>
      <c r="L235" s="9">
        <v>0</v>
      </c>
      <c r="M235" s="10">
        <f t="shared" si="0"/>
        <v>3</v>
      </c>
      <c r="N235" s="9">
        <v>0</v>
      </c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" customHeight="1">
      <c r="A236" s="6">
        <v>42437</v>
      </c>
      <c r="B236" s="6" t="s">
        <v>18</v>
      </c>
      <c r="C236" s="7" t="s">
        <v>32</v>
      </c>
      <c r="D236" s="7" t="s">
        <v>235</v>
      </c>
      <c r="E236" s="8"/>
      <c r="F236" s="8"/>
      <c r="G236" s="8"/>
      <c r="H236" s="9">
        <v>1</v>
      </c>
      <c r="I236" s="9">
        <v>0</v>
      </c>
      <c r="J236" s="9">
        <v>0</v>
      </c>
      <c r="K236" s="9">
        <v>1</v>
      </c>
      <c r="L236" s="9">
        <v>0</v>
      </c>
      <c r="M236" s="10">
        <f t="shared" si="0"/>
        <v>2</v>
      </c>
      <c r="N236" s="9">
        <v>0</v>
      </c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" customHeight="1">
      <c r="A237" s="6">
        <v>42434</v>
      </c>
      <c r="B237" s="6" t="s">
        <v>24</v>
      </c>
      <c r="C237" s="6" t="s">
        <v>32</v>
      </c>
      <c r="D237" s="8" t="s">
        <v>235</v>
      </c>
      <c r="E237" s="8" t="s">
        <v>236</v>
      </c>
      <c r="F237" s="18">
        <v>0.75</v>
      </c>
      <c r="G237" s="17" t="s">
        <v>237</v>
      </c>
      <c r="H237" s="9">
        <v>6</v>
      </c>
      <c r="I237" s="9">
        <v>0</v>
      </c>
      <c r="J237" s="9">
        <v>0</v>
      </c>
      <c r="K237" s="9">
        <v>11</v>
      </c>
      <c r="L237" s="9">
        <v>0</v>
      </c>
      <c r="M237" s="10">
        <f t="shared" si="0"/>
        <v>17</v>
      </c>
      <c r="N237" s="9">
        <v>1</v>
      </c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" customHeight="1">
      <c r="A238" s="6">
        <v>42434</v>
      </c>
      <c r="B238" s="6" t="s">
        <v>24</v>
      </c>
      <c r="C238" s="6" t="s">
        <v>32</v>
      </c>
      <c r="D238" s="8" t="s">
        <v>235</v>
      </c>
      <c r="E238" s="8" t="s">
        <v>238</v>
      </c>
      <c r="F238" s="18">
        <v>0.79166666666666663</v>
      </c>
      <c r="G238" s="17" t="s">
        <v>239</v>
      </c>
      <c r="H238" s="9">
        <v>8</v>
      </c>
      <c r="I238" s="9">
        <v>0</v>
      </c>
      <c r="J238" s="9">
        <v>0</v>
      </c>
      <c r="K238" s="9">
        <v>8</v>
      </c>
      <c r="L238" s="9">
        <v>0</v>
      </c>
      <c r="M238" s="10">
        <f t="shared" si="0"/>
        <v>16</v>
      </c>
      <c r="N238" s="9">
        <v>0</v>
      </c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" customHeight="1">
      <c r="A239" s="6">
        <v>42437</v>
      </c>
      <c r="B239" s="6" t="s">
        <v>14</v>
      </c>
      <c r="C239" s="7" t="s">
        <v>32</v>
      </c>
      <c r="D239" s="7" t="s">
        <v>240</v>
      </c>
      <c r="E239" s="8"/>
      <c r="F239" s="8"/>
      <c r="G239" s="8"/>
      <c r="H239" s="9">
        <f>10+0</f>
        <v>10</v>
      </c>
      <c r="I239" s="9">
        <v>0</v>
      </c>
      <c r="J239" s="9">
        <v>0</v>
      </c>
      <c r="K239" s="9">
        <f>30+3</f>
        <v>33</v>
      </c>
      <c r="L239" s="9">
        <v>0</v>
      </c>
      <c r="M239" s="10">
        <f t="shared" si="0"/>
        <v>43</v>
      </c>
      <c r="N239" s="9">
        <v>1</v>
      </c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" customHeight="1">
      <c r="A240" s="6">
        <v>42434</v>
      </c>
      <c r="B240" s="31" t="s">
        <v>241</v>
      </c>
      <c r="C240" s="6" t="s">
        <v>32</v>
      </c>
      <c r="D240" s="7" t="s">
        <v>240</v>
      </c>
      <c r="E240" s="8" t="s">
        <v>242</v>
      </c>
      <c r="F240" s="18">
        <v>0.66666666666666663</v>
      </c>
      <c r="G240" s="17" t="s">
        <v>243</v>
      </c>
      <c r="H240" s="9">
        <v>7</v>
      </c>
      <c r="I240" s="9">
        <v>0</v>
      </c>
      <c r="J240" s="9">
        <v>0</v>
      </c>
      <c r="K240" s="9">
        <v>15</v>
      </c>
      <c r="L240" s="9">
        <v>0</v>
      </c>
      <c r="M240" s="10">
        <f t="shared" si="0"/>
        <v>22</v>
      </c>
      <c r="N240" s="9">
        <v>10</v>
      </c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" customHeight="1">
      <c r="A241" s="6">
        <v>42437</v>
      </c>
      <c r="B241" s="6" t="s">
        <v>17</v>
      </c>
      <c r="C241" s="7" t="s">
        <v>32</v>
      </c>
      <c r="D241" s="7" t="s">
        <v>240</v>
      </c>
      <c r="E241" s="8"/>
      <c r="F241" s="8"/>
      <c r="G241" s="8"/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10">
        <f t="shared" si="0"/>
        <v>0</v>
      </c>
      <c r="N241" s="9">
        <v>0</v>
      </c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" customHeight="1">
      <c r="A242" s="6">
        <v>42437</v>
      </c>
      <c r="B242" s="6" t="s">
        <v>18</v>
      </c>
      <c r="C242" s="7" t="s">
        <v>32</v>
      </c>
      <c r="D242" s="7" t="s">
        <v>240</v>
      </c>
      <c r="E242" s="8"/>
      <c r="F242" s="8"/>
      <c r="G242" s="8"/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10">
        <f t="shared" si="0"/>
        <v>0</v>
      </c>
      <c r="N242" s="9">
        <v>0</v>
      </c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" customHeight="1">
      <c r="A243" s="6">
        <v>42437</v>
      </c>
      <c r="B243" s="6" t="s">
        <v>14</v>
      </c>
      <c r="C243" s="7" t="s">
        <v>15</v>
      </c>
      <c r="D243" s="7" t="s">
        <v>244</v>
      </c>
      <c r="E243" s="8"/>
      <c r="F243" s="8"/>
      <c r="G243" s="8"/>
      <c r="H243" s="9">
        <f>66+8</f>
        <v>74</v>
      </c>
      <c r="I243" s="9">
        <v>0</v>
      </c>
      <c r="J243" s="9">
        <v>1</v>
      </c>
      <c r="K243" s="9">
        <f>51+9</f>
        <v>60</v>
      </c>
      <c r="L243" s="9">
        <v>1</v>
      </c>
      <c r="M243" s="10">
        <f t="shared" si="0"/>
        <v>136</v>
      </c>
      <c r="N243" s="9">
        <v>4</v>
      </c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" customHeight="1">
      <c r="A244" s="6">
        <v>42437</v>
      </c>
      <c r="B244" s="6" t="s">
        <v>17</v>
      </c>
      <c r="C244" s="7" t="s">
        <v>15</v>
      </c>
      <c r="D244" s="7" t="s">
        <v>244</v>
      </c>
      <c r="E244" s="8"/>
      <c r="F244" s="8"/>
      <c r="G244" s="8"/>
      <c r="H244" s="9">
        <v>6</v>
      </c>
      <c r="I244" s="9">
        <v>0</v>
      </c>
      <c r="J244" s="9">
        <v>0</v>
      </c>
      <c r="K244" s="9">
        <v>3</v>
      </c>
      <c r="L244" s="9">
        <v>0</v>
      </c>
      <c r="M244" s="10">
        <f t="shared" si="0"/>
        <v>9</v>
      </c>
      <c r="N244" s="9">
        <v>0</v>
      </c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" customHeight="1">
      <c r="A245" s="6">
        <v>42437</v>
      </c>
      <c r="B245" s="6" t="s">
        <v>18</v>
      </c>
      <c r="C245" s="7" t="s">
        <v>15</v>
      </c>
      <c r="D245" s="7" t="s">
        <v>244</v>
      </c>
      <c r="E245" s="8"/>
      <c r="F245" s="8"/>
      <c r="G245" s="8"/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10">
        <f t="shared" si="0"/>
        <v>0</v>
      </c>
      <c r="N245" s="9">
        <v>0</v>
      </c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" customHeight="1">
      <c r="A246" s="6">
        <v>42436</v>
      </c>
      <c r="B246" s="6" t="s">
        <v>24</v>
      </c>
      <c r="C246" s="6" t="s">
        <v>15</v>
      </c>
      <c r="D246" s="8" t="s">
        <v>244</v>
      </c>
      <c r="E246" s="8" t="s">
        <v>244</v>
      </c>
      <c r="F246" s="18">
        <v>0.625</v>
      </c>
      <c r="G246" s="19" t="s">
        <v>245</v>
      </c>
      <c r="H246" s="9">
        <v>69</v>
      </c>
      <c r="I246" s="9">
        <v>0</v>
      </c>
      <c r="J246" s="9">
        <v>0</v>
      </c>
      <c r="K246" s="9">
        <v>44</v>
      </c>
      <c r="L246" s="9">
        <v>1</v>
      </c>
      <c r="M246" s="10">
        <f t="shared" si="0"/>
        <v>114</v>
      </c>
      <c r="N246" s="9">
        <v>1</v>
      </c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" customHeight="1">
      <c r="A247" s="6">
        <v>42437</v>
      </c>
      <c r="B247" s="6" t="s">
        <v>14</v>
      </c>
      <c r="C247" s="7" t="s">
        <v>32</v>
      </c>
      <c r="D247" s="7" t="s">
        <v>246</v>
      </c>
      <c r="E247" s="8"/>
      <c r="F247" s="8"/>
      <c r="G247" s="8"/>
      <c r="H247" s="9">
        <f>31+12</f>
        <v>43</v>
      </c>
      <c r="I247" s="9">
        <v>0</v>
      </c>
      <c r="J247" s="9">
        <v>0</v>
      </c>
      <c r="K247" s="9">
        <f>55+2</f>
        <v>57</v>
      </c>
      <c r="L247" s="9">
        <v>0</v>
      </c>
      <c r="M247" s="10">
        <f t="shared" si="0"/>
        <v>100</v>
      </c>
      <c r="N247" s="9">
        <v>2</v>
      </c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" customHeight="1">
      <c r="A248" s="6">
        <v>42437</v>
      </c>
      <c r="B248" s="6" t="s">
        <v>17</v>
      </c>
      <c r="C248" s="7" t="s">
        <v>32</v>
      </c>
      <c r="D248" s="7" t="s">
        <v>246</v>
      </c>
      <c r="E248" s="8"/>
      <c r="F248" s="8"/>
      <c r="G248" s="8"/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10">
        <f t="shared" si="0"/>
        <v>0</v>
      </c>
      <c r="N248" s="9">
        <v>0</v>
      </c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" customHeight="1">
      <c r="A249" s="6">
        <v>42437</v>
      </c>
      <c r="B249" s="6" t="s">
        <v>18</v>
      </c>
      <c r="C249" s="7" t="s">
        <v>32</v>
      </c>
      <c r="D249" s="7" t="s">
        <v>246</v>
      </c>
      <c r="E249" s="8"/>
      <c r="F249" s="8"/>
      <c r="G249" s="8"/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10">
        <f t="shared" si="0"/>
        <v>0</v>
      </c>
      <c r="N249" s="9">
        <v>0</v>
      </c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" customHeight="1">
      <c r="A250" s="6">
        <v>42437</v>
      </c>
      <c r="B250" s="6" t="s">
        <v>14</v>
      </c>
      <c r="C250" s="7" t="s">
        <v>15</v>
      </c>
      <c r="D250" s="32" t="s">
        <v>247</v>
      </c>
      <c r="E250" s="8"/>
      <c r="F250" s="8"/>
      <c r="G250" s="8"/>
      <c r="H250" s="9">
        <f>46+5</f>
        <v>51</v>
      </c>
      <c r="I250" s="9">
        <v>0</v>
      </c>
      <c r="J250" s="9">
        <v>0</v>
      </c>
      <c r="K250" s="9">
        <f>603+71</f>
        <v>674</v>
      </c>
      <c r="L250" s="9">
        <v>1</v>
      </c>
      <c r="M250" s="10">
        <f t="shared" si="0"/>
        <v>726</v>
      </c>
      <c r="N250" s="9">
        <v>16</v>
      </c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" customHeight="1">
      <c r="A251" s="6">
        <v>42437</v>
      </c>
      <c r="B251" s="6" t="s">
        <v>17</v>
      </c>
      <c r="C251" s="7" t="s">
        <v>15</v>
      </c>
      <c r="D251" s="32" t="s">
        <v>247</v>
      </c>
      <c r="E251" s="8"/>
      <c r="F251" s="8"/>
      <c r="G251" s="8"/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10">
        <f t="shared" si="0"/>
        <v>0</v>
      </c>
      <c r="N251" s="9">
        <v>0</v>
      </c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" customHeight="1">
      <c r="A252" s="6">
        <v>42437</v>
      </c>
      <c r="B252" s="6" t="s">
        <v>18</v>
      </c>
      <c r="C252" s="7" t="s">
        <v>15</v>
      </c>
      <c r="D252" s="32" t="s">
        <v>247</v>
      </c>
      <c r="E252" s="8"/>
      <c r="F252" s="8"/>
      <c r="G252" s="8"/>
      <c r="H252" s="9">
        <v>1</v>
      </c>
      <c r="I252" s="9">
        <v>0</v>
      </c>
      <c r="J252" s="9">
        <v>0</v>
      </c>
      <c r="K252" s="9">
        <v>8</v>
      </c>
      <c r="L252" s="9">
        <v>0</v>
      </c>
      <c r="M252" s="10">
        <f t="shared" si="0"/>
        <v>9</v>
      </c>
      <c r="N252" s="9">
        <v>0</v>
      </c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" customHeight="1">
      <c r="A253" s="6">
        <v>42437</v>
      </c>
      <c r="B253" s="6" t="s">
        <v>14</v>
      </c>
      <c r="C253" s="7" t="s">
        <v>32</v>
      </c>
      <c r="D253" s="7" t="s">
        <v>248</v>
      </c>
      <c r="E253" s="8"/>
      <c r="F253" s="8"/>
      <c r="G253" s="8"/>
      <c r="H253" s="9">
        <f>157+10</f>
        <v>167</v>
      </c>
      <c r="I253" s="9">
        <v>1</v>
      </c>
      <c r="J253" s="9">
        <v>0</v>
      </c>
      <c r="K253" s="9">
        <f>523+65</f>
        <v>588</v>
      </c>
      <c r="L253" s="9">
        <v>1</v>
      </c>
      <c r="M253" s="10">
        <f t="shared" si="0"/>
        <v>757</v>
      </c>
      <c r="N253" s="9">
        <v>13</v>
      </c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" customHeight="1">
      <c r="A254" s="6">
        <v>42437</v>
      </c>
      <c r="B254" s="6" t="s">
        <v>17</v>
      </c>
      <c r="C254" s="7" t="s">
        <v>32</v>
      </c>
      <c r="D254" s="7" t="s">
        <v>248</v>
      </c>
      <c r="E254" s="8"/>
      <c r="F254" s="8"/>
      <c r="G254" s="8"/>
      <c r="H254" s="9">
        <v>13</v>
      </c>
      <c r="I254" s="9">
        <v>0</v>
      </c>
      <c r="J254" s="9">
        <v>0</v>
      </c>
      <c r="K254" s="9">
        <v>22</v>
      </c>
      <c r="L254" s="9">
        <v>0</v>
      </c>
      <c r="M254" s="10">
        <f t="shared" si="0"/>
        <v>35</v>
      </c>
      <c r="N254" s="9">
        <v>1</v>
      </c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" customHeight="1">
      <c r="A255" s="6">
        <v>42437</v>
      </c>
      <c r="B255" s="6" t="s">
        <v>18</v>
      </c>
      <c r="C255" s="7" t="s">
        <v>32</v>
      </c>
      <c r="D255" s="7" t="s">
        <v>248</v>
      </c>
      <c r="E255" s="8"/>
      <c r="F255" s="8"/>
      <c r="G255" s="8"/>
      <c r="H255" s="9">
        <v>2</v>
      </c>
      <c r="I255" s="9">
        <v>0</v>
      </c>
      <c r="J255" s="9">
        <v>0</v>
      </c>
      <c r="K255" s="9">
        <v>7</v>
      </c>
      <c r="L255" s="9">
        <v>0</v>
      </c>
      <c r="M255" s="10">
        <f t="shared" si="0"/>
        <v>9</v>
      </c>
      <c r="N255" s="9">
        <v>0</v>
      </c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" customHeight="1">
      <c r="A256" s="6">
        <v>42430</v>
      </c>
      <c r="B256" s="6" t="s">
        <v>24</v>
      </c>
      <c r="C256" s="6" t="s">
        <v>32</v>
      </c>
      <c r="D256" s="8" t="s">
        <v>248</v>
      </c>
      <c r="E256" s="8" t="s">
        <v>249</v>
      </c>
      <c r="F256" s="18">
        <v>0.875</v>
      </c>
      <c r="G256" s="17" t="s">
        <v>250</v>
      </c>
      <c r="H256" s="9">
        <v>36</v>
      </c>
      <c r="I256" s="9">
        <v>0</v>
      </c>
      <c r="J256" s="9">
        <v>0</v>
      </c>
      <c r="K256" s="9">
        <v>83</v>
      </c>
      <c r="L256" s="9">
        <v>1</v>
      </c>
      <c r="M256" s="10">
        <f t="shared" si="0"/>
        <v>120</v>
      </c>
      <c r="N256" s="9">
        <v>6</v>
      </c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" customHeight="1">
      <c r="A257" s="6">
        <v>42430</v>
      </c>
      <c r="B257" s="6" t="s">
        <v>24</v>
      </c>
      <c r="C257" s="6" t="s">
        <v>32</v>
      </c>
      <c r="D257" s="8" t="s">
        <v>248</v>
      </c>
      <c r="E257" s="8" t="s">
        <v>251</v>
      </c>
      <c r="F257" s="18">
        <v>0.95833333333333337</v>
      </c>
      <c r="G257" s="17" t="s">
        <v>252</v>
      </c>
      <c r="H257" s="9">
        <v>107</v>
      </c>
      <c r="I257" s="9">
        <v>0</v>
      </c>
      <c r="J257" s="9">
        <v>0</v>
      </c>
      <c r="K257" s="9">
        <v>322</v>
      </c>
      <c r="L257" s="9">
        <v>2</v>
      </c>
      <c r="M257" s="10">
        <f t="shared" si="0"/>
        <v>431</v>
      </c>
      <c r="N257" s="9">
        <v>2</v>
      </c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" customHeight="1">
      <c r="A258" s="6">
        <v>42434</v>
      </c>
      <c r="B258" s="6" t="s">
        <v>24</v>
      </c>
      <c r="C258" s="6" t="s">
        <v>32</v>
      </c>
      <c r="D258" s="8" t="s">
        <v>248</v>
      </c>
      <c r="E258" s="8" t="s">
        <v>249</v>
      </c>
      <c r="F258" s="18">
        <v>0.58333333333333337</v>
      </c>
      <c r="G258" s="17" t="s">
        <v>250</v>
      </c>
      <c r="H258" s="9">
        <v>22</v>
      </c>
      <c r="I258" s="9">
        <v>0</v>
      </c>
      <c r="J258" s="9">
        <v>0</v>
      </c>
      <c r="K258" s="9">
        <v>80</v>
      </c>
      <c r="L258" s="9">
        <v>1</v>
      </c>
      <c r="M258" s="10">
        <f t="shared" si="0"/>
        <v>103</v>
      </c>
      <c r="N258" s="9">
        <v>3</v>
      </c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" customHeight="1">
      <c r="A259" s="6">
        <v>42434</v>
      </c>
      <c r="B259" s="6" t="s">
        <v>24</v>
      </c>
      <c r="C259" s="6" t="s">
        <v>32</v>
      </c>
      <c r="D259" s="8" t="s">
        <v>248</v>
      </c>
      <c r="E259" s="8" t="s">
        <v>251</v>
      </c>
      <c r="F259" s="18">
        <v>0.70833333333333337</v>
      </c>
      <c r="G259" s="17" t="s">
        <v>252</v>
      </c>
      <c r="H259" s="9">
        <v>32</v>
      </c>
      <c r="I259" s="9">
        <v>0</v>
      </c>
      <c r="J259" s="9">
        <v>0</v>
      </c>
      <c r="K259" s="9">
        <v>93</v>
      </c>
      <c r="L259" s="9">
        <v>0</v>
      </c>
      <c r="M259" s="10">
        <f t="shared" si="0"/>
        <v>125</v>
      </c>
      <c r="N259" s="9">
        <v>2</v>
      </c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" customHeight="1">
      <c r="A260" s="6">
        <v>42435</v>
      </c>
      <c r="B260" s="6" t="s">
        <v>24</v>
      </c>
      <c r="C260" s="6" t="s">
        <v>32</v>
      </c>
      <c r="D260" s="8" t="s">
        <v>248</v>
      </c>
      <c r="E260" s="8" t="s">
        <v>251</v>
      </c>
      <c r="F260" s="18">
        <v>0.70833333333333337</v>
      </c>
      <c r="G260" s="17" t="s">
        <v>252</v>
      </c>
      <c r="H260" s="9">
        <v>26</v>
      </c>
      <c r="I260" s="9">
        <v>0</v>
      </c>
      <c r="J260" s="9">
        <v>0</v>
      </c>
      <c r="K260" s="9">
        <v>100</v>
      </c>
      <c r="L260" s="9">
        <v>0</v>
      </c>
      <c r="M260" s="10">
        <f t="shared" si="0"/>
        <v>126</v>
      </c>
      <c r="N260" s="9">
        <v>0</v>
      </c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" customHeight="1">
      <c r="A261" s="6">
        <v>42437</v>
      </c>
      <c r="B261" s="6" t="s">
        <v>14</v>
      </c>
      <c r="C261" s="7" t="s">
        <v>32</v>
      </c>
      <c r="D261" s="7" t="s">
        <v>253</v>
      </c>
      <c r="E261" s="8"/>
      <c r="F261" s="8"/>
      <c r="G261" s="8"/>
      <c r="H261" s="9">
        <f>67+5</f>
        <v>72</v>
      </c>
      <c r="I261" s="9">
        <v>0</v>
      </c>
      <c r="J261" s="9">
        <v>0</v>
      </c>
      <c r="K261" s="9">
        <f>184+14</f>
        <v>198</v>
      </c>
      <c r="L261" s="9">
        <v>1</v>
      </c>
      <c r="M261" s="10">
        <f t="shared" si="0"/>
        <v>271</v>
      </c>
      <c r="N261" s="9">
        <v>1</v>
      </c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" customHeight="1">
      <c r="A262" s="6">
        <v>42437</v>
      </c>
      <c r="B262" s="6" t="s">
        <v>17</v>
      </c>
      <c r="C262" s="7" t="s">
        <v>32</v>
      </c>
      <c r="D262" s="7" t="s">
        <v>253</v>
      </c>
      <c r="E262" s="8"/>
      <c r="F262" s="8"/>
      <c r="G262" s="8"/>
      <c r="H262" s="9">
        <v>14</v>
      </c>
      <c r="I262" s="9">
        <v>0</v>
      </c>
      <c r="J262" s="9">
        <v>0</v>
      </c>
      <c r="K262" s="9">
        <v>28</v>
      </c>
      <c r="L262" s="9">
        <v>0</v>
      </c>
      <c r="M262" s="10">
        <f t="shared" si="0"/>
        <v>42</v>
      </c>
      <c r="N262" s="9">
        <v>0</v>
      </c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" customHeight="1">
      <c r="A263" s="6">
        <v>42437</v>
      </c>
      <c r="B263" s="6" t="s">
        <v>18</v>
      </c>
      <c r="C263" s="7" t="s">
        <v>32</v>
      </c>
      <c r="D263" s="7" t="s">
        <v>253</v>
      </c>
      <c r="E263" s="8"/>
      <c r="F263" s="8"/>
      <c r="G263" s="8"/>
      <c r="H263" s="9">
        <v>4</v>
      </c>
      <c r="I263" s="9">
        <v>0</v>
      </c>
      <c r="J263" s="9">
        <v>0</v>
      </c>
      <c r="K263" s="9">
        <v>12</v>
      </c>
      <c r="L263" s="9">
        <v>0</v>
      </c>
      <c r="M263" s="10">
        <f t="shared" si="0"/>
        <v>16</v>
      </c>
      <c r="N263" s="9">
        <v>0</v>
      </c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" customHeight="1">
      <c r="A264" s="6">
        <v>42430</v>
      </c>
      <c r="B264" s="6" t="s">
        <v>24</v>
      </c>
      <c r="C264" s="6" t="s">
        <v>32</v>
      </c>
      <c r="D264" s="8" t="s">
        <v>253</v>
      </c>
      <c r="E264" s="8" t="s">
        <v>254</v>
      </c>
      <c r="F264" s="18">
        <v>0.79166666666666663</v>
      </c>
      <c r="G264" s="17" t="s">
        <v>255</v>
      </c>
      <c r="H264" s="9">
        <v>18</v>
      </c>
      <c r="I264" s="9">
        <v>0</v>
      </c>
      <c r="J264" s="9">
        <v>0</v>
      </c>
      <c r="K264" s="9">
        <v>60</v>
      </c>
      <c r="L264" s="9">
        <v>0</v>
      </c>
      <c r="M264" s="10">
        <f t="shared" si="0"/>
        <v>78</v>
      </c>
      <c r="N264" s="9">
        <v>3</v>
      </c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" customHeight="1">
      <c r="A265" s="6">
        <v>42431</v>
      </c>
      <c r="B265" s="6" t="s">
        <v>24</v>
      </c>
      <c r="C265" s="6" t="s">
        <v>32</v>
      </c>
      <c r="D265" s="8" t="s">
        <v>253</v>
      </c>
      <c r="E265" s="8" t="s">
        <v>256</v>
      </c>
      <c r="F265" s="18">
        <v>0.8125</v>
      </c>
      <c r="G265" s="17" t="s">
        <v>257</v>
      </c>
      <c r="H265" s="9">
        <v>4</v>
      </c>
      <c r="I265" s="9">
        <v>0</v>
      </c>
      <c r="J265" s="9">
        <v>0</v>
      </c>
      <c r="K265" s="9">
        <v>10</v>
      </c>
      <c r="L265" s="9">
        <v>0</v>
      </c>
      <c r="M265" s="10">
        <f t="shared" si="0"/>
        <v>14</v>
      </c>
      <c r="N265" s="9">
        <v>0</v>
      </c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" customHeight="1">
      <c r="A266" s="6">
        <v>42432</v>
      </c>
      <c r="B266" s="6" t="s">
        <v>24</v>
      </c>
      <c r="C266" s="6" t="s">
        <v>32</v>
      </c>
      <c r="D266" s="8" t="s">
        <v>253</v>
      </c>
      <c r="E266" s="8" t="s">
        <v>258</v>
      </c>
      <c r="F266" s="18">
        <v>0.83333333333333337</v>
      </c>
      <c r="G266" s="17" t="s">
        <v>259</v>
      </c>
      <c r="H266" s="9">
        <v>32</v>
      </c>
      <c r="I266" s="9">
        <v>0</v>
      </c>
      <c r="J266" s="9">
        <v>0</v>
      </c>
      <c r="K266" s="9">
        <v>67</v>
      </c>
      <c r="L266" s="9">
        <v>1</v>
      </c>
      <c r="M266" s="10">
        <f t="shared" si="0"/>
        <v>100</v>
      </c>
      <c r="N266" s="9">
        <v>4</v>
      </c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" customHeight="1">
      <c r="A267" s="6">
        <v>42434</v>
      </c>
      <c r="B267" s="6" t="s">
        <v>24</v>
      </c>
      <c r="C267" s="6" t="s">
        <v>32</v>
      </c>
      <c r="D267" s="8" t="s">
        <v>253</v>
      </c>
      <c r="E267" s="8" t="s">
        <v>260</v>
      </c>
      <c r="F267" s="18">
        <v>0.625</v>
      </c>
      <c r="G267" s="17" t="s">
        <v>261</v>
      </c>
      <c r="H267" s="9">
        <v>2</v>
      </c>
      <c r="I267" s="9">
        <v>0</v>
      </c>
      <c r="J267" s="9">
        <v>0</v>
      </c>
      <c r="K267" s="9">
        <v>2</v>
      </c>
      <c r="L267" s="9">
        <v>0</v>
      </c>
      <c r="M267" s="10">
        <f t="shared" si="0"/>
        <v>4</v>
      </c>
      <c r="N267" s="9">
        <v>0</v>
      </c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" customHeight="1">
      <c r="A268" s="6">
        <v>42434</v>
      </c>
      <c r="B268" s="6" t="s">
        <v>24</v>
      </c>
      <c r="C268" s="6" t="s">
        <v>32</v>
      </c>
      <c r="D268" s="8" t="s">
        <v>253</v>
      </c>
      <c r="E268" s="8" t="s">
        <v>258</v>
      </c>
      <c r="F268" s="18">
        <v>0.70833333333333337</v>
      </c>
      <c r="G268" s="17" t="s">
        <v>259</v>
      </c>
      <c r="H268" s="9">
        <v>41</v>
      </c>
      <c r="I268" s="9">
        <v>0</v>
      </c>
      <c r="J268" s="9">
        <v>0</v>
      </c>
      <c r="K268" s="9">
        <v>87</v>
      </c>
      <c r="L268" s="9">
        <v>0</v>
      </c>
      <c r="M268" s="10">
        <f t="shared" si="0"/>
        <v>128</v>
      </c>
      <c r="N268" s="9">
        <v>4</v>
      </c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" customHeight="1">
      <c r="A269" s="6">
        <v>42435</v>
      </c>
      <c r="B269" s="6" t="s">
        <v>24</v>
      </c>
      <c r="C269" s="6" t="s">
        <v>32</v>
      </c>
      <c r="D269" s="8" t="s">
        <v>253</v>
      </c>
      <c r="E269" s="8" t="s">
        <v>254</v>
      </c>
      <c r="F269" s="18">
        <v>0.75</v>
      </c>
      <c r="G269" s="17" t="s">
        <v>255</v>
      </c>
      <c r="H269" s="9">
        <v>15</v>
      </c>
      <c r="I269" s="9">
        <v>0</v>
      </c>
      <c r="J269" s="9">
        <v>0</v>
      </c>
      <c r="K269" s="9">
        <v>49</v>
      </c>
      <c r="L269" s="9">
        <v>0</v>
      </c>
      <c r="M269" s="10">
        <f t="shared" si="0"/>
        <v>64</v>
      </c>
      <c r="N269" s="9">
        <v>2</v>
      </c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" customHeight="1">
      <c r="A270" s="6">
        <v>42437</v>
      </c>
      <c r="B270" s="6" t="s">
        <v>14</v>
      </c>
      <c r="C270" s="7" t="s">
        <v>32</v>
      </c>
      <c r="D270" s="7" t="s">
        <v>262</v>
      </c>
      <c r="E270" s="8"/>
      <c r="F270" s="8"/>
      <c r="G270" s="8"/>
      <c r="H270" s="9">
        <f>138+11</f>
        <v>149</v>
      </c>
      <c r="I270" s="9">
        <v>0</v>
      </c>
      <c r="J270" s="9">
        <v>0</v>
      </c>
      <c r="K270" s="9">
        <f>215+16</f>
        <v>231</v>
      </c>
      <c r="L270" s="9">
        <v>1</v>
      </c>
      <c r="M270" s="10">
        <f t="shared" si="0"/>
        <v>381</v>
      </c>
      <c r="N270" s="9">
        <v>11</v>
      </c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" customHeight="1">
      <c r="A271" s="6">
        <v>42437</v>
      </c>
      <c r="B271" s="6" t="s">
        <v>17</v>
      </c>
      <c r="C271" s="7" t="s">
        <v>32</v>
      </c>
      <c r="D271" s="7" t="s">
        <v>262</v>
      </c>
      <c r="E271" s="8"/>
      <c r="F271" s="8"/>
      <c r="G271" s="8"/>
      <c r="H271" s="9">
        <v>20</v>
      </c>
      <c r="I271" s="9">
        <v>0</v>
      </c>
      <c r="J271" s="9">
        <v>0</v>
      </c>
      <c r="K271" s="9">
        <v>33</v>
      </c>
      <c r="L271" s="9">
        <v>0</v>
      </c>
      <c r="M271" s="10">
        <f t="shared" si="0"/>
        <v>53</v>
      </c>
      <c r="N271" s="9">
        <v>1</v>
      </c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" customHeight="1">
      <c r="A272" s="6">
        <v>42437</v>
      </c>
      <c r="B272" s="6" t="s">
        <v>18</v>
      </c>
      <c r="C272" s="7" t="s">
        <v>32</v>
      </c>
      <c r="D272" s="7" t="s">
        <v>262</v>
      </c>
      <c r="E272" s="8"/>
      <c r="F272" s="8"/>
      <c r="G272" s="8"/>
      <c r="H272" s="9">
        <v>3</v>
      </c>
      <c r="I272" s="9">
        <v>0</v>
      </c>
      <c r="J272" s="9">
        <v>0</v>
      </c>
      <c r="K272" s="9">
        <v>7</v>
      </c>
      <c r="L272" s="9">
        <v>0</v>
      </c>
      <c r="M272" s="10">
        <f t="shared" si="0"/>
        <v>10</v>
      </c>
      <c r="N272" s="9">
        <v>0</v>
      </c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" customHeight="1">
      <c r="A273" s="6">
        <v>42430</v>
      </c>
      <c r="B273" s="6" t="s">
        <v>24</v>
      </c>
      <c r="C273" s="6" t="s">
        <v>32</v>
      </c>
      <c r="D273" s="8" t="s">
        <v>262</v>
      </c>
      <c r="E273" s="8" t="s">
        <v>263</v>
      </c>
      <c r="F273" s="18">
        <v>0.875</v>
      </c>
      <c r="G273" s="17" t="s">
        <v>264</v>
      </c>
      <c r="H273" s="9">
        <v>103</v>
      </c>
      <c r="I273" s="9">
        <v>0</v>
      </c>
      <c r="J273" s="9">
        <v>0</v>
      </c>
      <c r="K273" s="9">
        <v>110</v>
      </c>
      <c r="L273" s="9">
        <v>1</v>
      </c>
      <c r="M273" s="10">
        <f t="shared" si="0"/>
        <v>214</v>
      </c>
      <c r="N273" s="9">
        <v>6</v>
      </c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" customHeight="1">
      <c r="A274" s="6">
        <v>42434</v>
      </c>
      <c r="B274" s="6" t="s">
        <v>24</v>
      </c>
      <c r="C274" s="6" t="s">
        <v>32</v>
      </c>
      <c r="D274" s="8" t="s">
        <v>262</v>
      </c>
      <c r="E274" s="8" t="s">
        <v>265</v>
      </c>
      <c r="F274" s="18">
        <v>0.83333333333333337</v>
      </c>
      <c r="G274" s="17" t="s">
        <v>266</v>
      </c>
      <c r="H274" s="9">
        <v>44</v>
      </c>
      <c r="I274" s="9">
        <v>0</v>
      </c>
      <c r="J274" s="9">
        <v>0</v>
      </c>
      <c r="K274" s="9">
        <v>66</v>
      </c>
      <c r="L274" s="9">
        <v>0</v>
      </c>
      <c r="M274" s="10">
        <f t="shared" si="0"/>
        <v>110</v>
      </c>
      <c r="N274" s="9">
        <v>4</v>
      </c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" customHeight="1">
      <c r="A275" s="6">
        <v>42437</v>
      </c>
      <c r="B275" s="6" t="s">
        <v>14</v>
      </c>
      <c r="C275" s="7" t="s">
        <v>15</v>
      </c>
      <c r="D275" s="7" t="s">
        <v>267</v>
      </c>
      <c r="E275" s="8"/>
      <c r="F275" s="8"/>
      <c r="G275" s="8"/>
      <c r="H275" s="9">
        <f>16+7</f>
        <v>23</v>
      </c>
      <c r="I275" s="9">
        <v>0</v>
      </c>
      <c r="J275" s="9">
        <v>0</v>
      </c>
      <c r="K275" s="9">
        <f>118+25</f>
        <v>143</v>
      </c>
      <c r="L275" s="9">
        <v>0</v>
      </c>
      <c r="M275" s="10">
        <f t="shared" si="0"/>
        <v>166</v>
      </c>
      <c r="N275" s="9">
        <v>4</v>
      </c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" customHeight="1">
      <c r="A276" s="6">
        <v>42437</v>
      </c>
      <c r="B276" s="6" t="s">
        <v>17</v>
      </c>
      <c r="C276" s="7" t="s">
        <v>15</v>
      </c>
      <c r="D276" s="7" t="s">
        <v>267</v>
      </c>
      <c r="E276" s="8"/>
      <c r="F276" s="8"/>
      <c r="G276" s="8"/>
      <c r="H276" s="9">
        <v>3</v>
      </c>
      <c r="I276" s="9">
        <v>0</v>
      </c>
      <c r="J276" s="9">
        <v>0</v>
      </c>
      <c r="K276" s="9">
        <v>10</v>
      </c>
      <c r="L276" s="9">
        <v>0</v>
      </c>
      <c r="M276" s="10">
        <f t="shared" si="0"/>
        <v>13</v>
      </c>
      <c r="N276" s="9">
        <v>1</v>
      </c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" customHeight="1">
      <c r="A277" s="6">
        <v>42437</v>
      </c>
      <c r="B277" s="6" t="s">
        <v>18</v>
      </c>
      <c r="C277" s="7" t="s">
        <v>15</v>
      </c>
      <c r="D277" s="7" t="s">
        <v>267</v>
      </c>
      <c r="E277" s="8"/>
      <c r="F277" s="8"/>
      <c r="G277" s="8"/>
      <c r="H277" s="9">
        <v>1</v>
      </c>
      <c r="I277" s="9">
        <v>0</v>
      </c>
      <c r="J277" s="9">
        <v>0</v>
      </c>
      <c r="K277" s="9">
        <v>1</v>
      </c>
      <c r="L277" s="9">
        <v>0</v>
      </c>
      <c r="M277" s="10">
        <f t="shared" si="0"/>
        <v>2</v>
      </c>
      <c r="N277" s="9">
        <v>0</v>
      </c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" customHeight="1">
      <c r="A278" s="6">
        <v>42434</v>
      </c>
      <c r="B278" s="6" t="s">
        <v>24</v>
      </c>
      <c r="C278" s="6" t="s">
        <v>15</v>
      </c>
      <c r="D278" s="8" t="s">
        <v>267</v>
      </c>
      <c r="E278" s="8" t="s">
        <v>268</v>
      </c>
      <c r="F278" s="18">
        <v>0.45833333333333331</v>
      </c>
      <c r="G278" s="17" t="s">
        <v>269</v>
      </c>
      <c r="H278" s="9">
        <v>33</v>
      </c>
      <c r="I278" s="9">
        <v>0</v>
      </c>
      <c r="J278" s="9">
        <v>0</v>
      </c>
      <c r="K278" s="9">
        <v>149</v>
      </c>
      <c r="L278" s="9">
        <v>1</v>
      </c>
      <c r="M278" s="10">
        <f t="shared" si="0"/>
        <v>183</v>
      </c>
      <c r="N278" s="9">
        <v>0</v>
      </c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" customHeight="1">
      <c r="A279" s="6">
        <v>42437</v>
      </c>
      <c r="B279" s="6" t="s">
        <v>14</v>
      </c>
      <c r="C279" s="7" t="s">
        <v>15</v>
      </c>
      <c r="D279" s="7" t="s">
        <v>270</v>
      </c>
      <c r="E279" s="8"/>
      <c r="F279" s="8"/>
      <c r="G279" s="8"/>
      <c r="H279" s="9">
        <f>39+1</f>
        <v>40</v>
      </c>
      <c r="I279" s="9">
        <v>0</v>
      </c>
      <c r="J279" s="9">
        <v>0</v>
      </c>
      <c r="K279" s="9">
        <f>201+13</f>
        <v>214</v>
      </c>
      <c r="L279" s="9">
        <v>0</v>
      </c>
      <c r="M279" s="10">
        <f t="shared" si="0"/>
        <v>254</v>
      </c>
      <c r="N279" s="9">
        <v>9</v>
      </c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" customHeight="1">
      <c r="A280" s="6">
        <v>42437</v>
      </c>
      <c r="B280" s="6" t="s">
        <v>17</v>
      </c>
      <c r="C280" s="7" t="s">
        <v>15</v>
      </c>
      <c r="D280" s="7" t="s">
        <v>270</v>
      </c>
      <c r="E280" s="8"/>
      <c r="F280" s="8"/>
      <c r="G280" s="8"/>
      <c r="H280" s="9">
        <v>6</v>
      </c>
      <c r="I280" s="9">
        <v>0</v>
      </c>
      <c r="J280" s="9">
        <v>0</v>
      </c>
      <c r="K280" s="9">
        <v>11</v>
      </c>
      <c r="L280" s="9">
        <v>1</v>
      </c>
      <c r="M280" s="10">
        <f t="shared" si="0"/>
        <v>18</v>
      </c>
      <c r="N280" s="9">
        <v>0</v>
      </c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" customHeight="1">
      <c r="A281" s="6">
        <v>42437</v>
      </c>
      <c r="B281" s="6" t="s">
        <v>18</v>
      </c>
      <c r="C281" s="7" t="s">
        <v>15</v>
      </c>
      <c r="D281" s="7" t="s">
        <v>270</v>
      </c>
      <c r="E281" s="8"/>
      <c r="F281" s="8"/>
      <c r="G281" s="8"/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10">
        <f t="shared" si="0"/>
        <v>0</v>
      </c>
      <c r="N281" s="9">
        <v>0</v>
      </c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" customHeight="1">
      <c r="A282" s="6">
        <v>42431</v>
      </c>
      <c r="B282" s="6" t="s">
        <v>24</v>
      </c>
      <c r="C282" s="6" t="s">
        <v>15</v>
      </c>
      <c r="D282" s="8" t="s">
        <v>270</v>
      </c>
      <c r="E282" s="8" t="s">
        <v>271</v>
      </c>
      <c r="F282" s="18">
        <v>0.54166666666666663</v>
      </c>
      <c r="G282" s="19" t="s">
        <v>272</v>
      </c>
      <c r="H282" s="9">
        <v>55</v>
      </c>
      <c r="I282" s="9">
        <v>0</v>
      </c>
      <c r="J282" s="9">
        <v>0</v>
      </c>
      <c r="K282" s="9">
        <v>82</v>
      </c>
      <c r="L282" s="9">
        <v>1</v>
      </c>
      <c r="M282" s="10">
        <f t="shared" si="0"/>
        <v>138</v>
      </c>
      <c r="N282" s="9">
        <v>2</v>
      </c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" customHeight="1">
      <c r="A283" s="6">
        <v>42431</v>
      </c>
      <c r="B283" s="6" t="s">
        <v>24</v>
      </c>
      <c r="C283" s="6" t="s">
        <v>15</v>
      </c>
      <c r="D283" s="8" t="s">
        <v>270</v>
      </c>
      <c r="E283" s="8" t="s">
        <v>273</v>
      </c>
      <c r="F283" s="18">
        <v>0.58333333333333337</v>
      </c>
      <c r="G283" s="17" t="s">
        <v>274</v>
      </c>
      <c r="H283" s="9">
        <v>18</v>
      </c>
      <c r="I283" s="9">
        <v>0</v>
      </c>
      <c r="J283" s="9">
        <v>0</v>
      </c>
      <c r="K283" s="9">
        <v>98</v>
      </c>
      <c r="L283" s="9">
        <v>0</v>
      </c>
      <c r="M283" s="10">
        <f t="shared" si="0"/>
        <v>116</v>
      </c>
      <c r="N283" s="9">
        <v>4</v>
      </c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" customHeight="1">
      <c r="A284" s="6">
        <v>42431</v>
      </c>
      <c r="B284" s="6" t="s">
        <v>24</v>
      </c>
      <c r="C284" s="6" t="s">
        <v>15</v>
      </c>
      <c r="D284" s="8" t="s">
        <v>270</v>
      </c>
      <c r="E284" s="8" t="s">
        <v>271</v>
      </c>
      <c r="F284" s="18">
        <v>0.58333333333333337</v>
      </c>
      <c r="G284" s="19" t="s">
        <v>275</v>
      </c>
      <c r="H284" s="9">
        <v>12</v>
      </c>
      <c r="I284" s="9">
        <v>0</v>
      </c>
      <c r="J284" s="9">
        <v>0</v>
      </c>
      <c r="K284" s="9">
        <v>17</v>
      </c>
      <c r="L284" s="9">
        <v>0</v>
      </c>
      <c r="M284" s="10">
        <f t="shared" si="0"/>
        <v>29</v>
      </c>
      <c r="N284" s="9">
        <v>1</v>
      </c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" customHeight="1">
      <c r="A285" s="6">
        <v>42432</v>
      </c>
      <c r="B285" s="6" t="s">
        <v>24</v>
      </c>
      <c r="C285" s="6" t="s">
        <v>15</v>
      </c>
      <c r="D285" s="8" t="s">
        <v>270</v>
      </c>
      <c r="E285" s="8" t="s">
        <v>276</v>
      </c>
      <c r="F285" s="18">
        <v>0.54166666666666663</v>
      </c>
      <c r="G285" s="17" t="s">
        <v>277</v>
      </c>
      <c r="H285" s="9">
        <v>10</v>
      </c>
      <c r="I285" s="9">
        <v>0</v>
      </c>
      <c r="J285" s="9">
        <v>0</v>
      </c>
      <c r="K285" s="9">
        <v>13</v>
      </c>
      <c r="L285" s="9">
        <v>0</v>
      </c>
      <c r="M285" s="10">
        <f t="shared" si="0"/>
        <v>23</v>
      </c>
      <c r="N285" s="9">
        <v>0</v>
      </c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" customHeight="1">
      <c r="A286" s="6">
        <v>42432</v>
      </c>
      <c r="B286" s="6" t="s">
        <v>24</v>
      </c>
      <c r="C286" s="6" t="s">
        <v>15</v>
      </c>
      <c r="D286" s="8" t="s">
        <v>270</v>
      </c>
      <c r="E286" s="8" t="s">
        <v>271</v>
      </c>
      <c r="F286" s="18">
        <v>0.58333333333333337</v>
      </c>
      <c r="G286" s="17" t="s">
        <v>278</v>
      </c>
      <c r="H286" s="9">
        <v>15</v>
      </c>
      <c r="I286" s="9">
        <v>0</v>
      </c>
      <c r="J286" s="9">
        <v>0</v>
      </c>
      <c r="K286" s="9">
        <v>10</v>
      </c>
      <c r="L286" s="9">
        <v>0</v>
      </c>
      <c r="M286" s="10">
        <f t="shared" si="0"/>
        <v>25</v>
      </c>
      <c r="N286" s="9">
        <v>0</v>
      </c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" customHeight="1">
      <c r="A287" s="20">
        <v>42434</v>
      </c>
      <c r="B287" s="6" t="s">
        <v>24</v>
      </c>
      <c r="C287" s="6" t="s">
        <v>15</v>
      </c>
      <c r="D287" s="8" t="s">
        <v>270</v>
      </c>
      <c r="E287" s="8" t="s">
        <v>271</v>
      </c>
      <c r="F287" s="18">
        <v>0.54166666666666663</v>
      </c>
      <c r="G287" s="17" t="s">
        <v>272</v>
      </c>
      <c r="H287" s="9">
        <v>33</v>
      </c>
      <c r="I287" s="9">
        <v>0</v>
      </c>
      <c r="J287" s="9">
        <v>0</v>
      </c>
      <c r="K287" s="9">
        <v>97</v>
      </c>
      <c r="L287" s="9">
        <v>0</v>
      </c>
      <c r="M287" s="10">
        <f t="shared" si="0"/>
        <v>130</v>
      </c>
      <c r="N287" s="9">
        <v>0</v>
      </c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" customHeight="1">
      <c r="A288" s="6">
        <v>42434</v>
      </c>
      <c r="B288" s="6" t="s">
        <v>24</v>
      </c>
      <c r="C288" s="6" t="s">
        <v>15</v>
      </c>
      <c r="D288" s="8" t="s">
        <v>270</v>
      </c>
      <c r="E288" s="8" t="s">
        <v>273</v>
      </c>
      <c r="F288" s="18">
        <v>0.41666666666666669</v>
      </c>
      <c r="G288" s="17" t="s">
        <v>279</v>
      </c>
      <c r="H288" s="9">
        <v>14</v>
      </c>
      <c r="I288" s="9">
        <v>0</v>
      </c>
      <c r="J288" s="9">
        <v>0</v>
      </c>
      <c r="K288" s="9">
        <v>66</v>
      </c>
      <c r="L288" s="9">
        <v>0</v>
      </c>
      <c r="M288" s="10">
        <f t="shared" si="0"/>
        <v>80</v>
      </c>
      <c r="N288" s="9">
        <v>3</v>
      </c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" customHeight="1">
      <c r="A289" s="20">
        <v>42433</v>
      </c>
      <c r="B289" s="6" t="s">
        <v>24</v>
      </c>
      <c r="C289" s="6" t="s">
        <v>15</v>
      </c>
      <c r="D289" s="8" t="s">
        <v>270</v>
      </c>
      <c r="E289" s="8" t="s">
        <v>271</v>
      </c>
      <c r="F289" s="18">
        <v>0.52083333333333337</v>
      </c>
      <c r="G289" s="17" t="s">
        <v>280</v>
      </c>
      <c r="H289" s="9">
        <v>32</v>
      </c>
      <c r="I289" s="9">
        <v>0</v>
      </c>
      <c r="J289" s="9">
        <v>0</v>
      </c>
      <c r="K289" s="9">
        <v>73</v>
      </c>
      <c r="L289" s="9">
        <v>0</v>
      </c>
      <c r="M289" s="10">
        <f t="shared" si="0"/>
        <v>105</v>
      </c>
      <c r="N289" s="9">
        <v>1</v>
      </c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" customHeight="1">
      <c r="A290" s="6">
        <v>42437</v>
      </c>
      <c r="B290" s="6" t="s">
        <v>14</v>
      </c>
      <c r="C290" s="7" t="s">
        <v>32</v>
      </c>
      <c r="D290" s="7" t="s">
        <v>281</v>
      </c>
      <c r="E290" s="8"/>
      <c r="F290" s="8"/>
      <c r="G290" s="8"/>
      <c r="H290" s="9">
        <f>3+34</f>
        <v>37</v>
      </c>
      <c r="I290" s="9">
        <v>0</v>
      </c>
      <c r="J290" s="9">
        <v>0</v>
      </c>
      <c r="K290" s="9">
        <f>99+24</f>
        <v>123</v>
      </c>
      <c r="L290" s="9">
        <v>0</v>
      </c>
      <c r="M290" s="10">
        <f t="shared" si="0"/>
        <v>160</v>
      </c>
      <c r="N290" s="9">
        <v>6</v>
      </c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" customHeight="1">
      <c r="A291" s="6">
        <v>42437</v>
      </c>
      <c r="B291" s="6" t="s">
        <v>17</v>
      </c>
      <c r="C291" s="7" t="s">
        <v>32</v>
      </c>
      <c r="D291" s="7" t="s">
        <v>281</v>
      </c>
      <c r="E291" s="8"/>
      <c r="F291" s="8"/>
      <c r="G291" s="8"/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10">
        <f t="shared" si="0"/>
        <v>0</v>
      </c>
      <c r="N291" s="9">
        <v>0</v>
      </c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" customHeight="1">
      <c r="A292" s="6">
        <v>42437</v>
      </c>
      <c r="B292" s="6" t="s">
        <v>18</v>
      </c>
      <c r="C292" s="7" t="s">
        <v>32</v>
      </c>
      <c r="D292" s="7" t="s">
        <v>281</v>
      </c>
      <c r="E292" s="8"/>
      <c r="F292" s="8"/>
      <c r="G292" s="8"/>
      <c r="H292" s="9">
        <v>0</v>
      </c>
      <c r="I292" s="9">
        <v>0</v>
      </c>
      <c r="J292" s="9">
        <v>0</v>
      </c>
      <c r="K292" s="9">
        <v>3</v>
      </c>
      <c r="L292" s="9">
        <v>0</v>
      </c>
      <c r="M292" s="10">
        <f t="shared" si="0"/>
        <v>3</v>
      </c>
      <c r="N292" s="9">
        <v>0</v>
      </c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" customHeight="1">
      <c r="A293" s="6">
        <v>42437</v>
      </c>
      <c r="B293" s="6" t="s">
        <v>14</v>
      </c>
      <c r="C293" s="7" t="s">
        <v>32</v>
      </c>
      <c r="D293" s="7" t="s">
        <v>282</v>
      </c>
      <c r="E293" s="8"/>
      <c r="F293" s="8"/>
      <c r="G293" s="8"/>
      <c r="H293" s="9">
        <f>6+0</f>
        <v>6</v>
      </c>
      <c r="I293" s="9">
        <v>0</v>
      </c>
      <c r="J293" s="9">
        <v>0</v>
      </c>
      <c r="K293" s="9">
        <f>23+0</f>
        <v>23</v>
      </c>
      <c r="L293" s="9">
        <v>0</v>
      </c>
      <c r="M293" s="10">
        <f t="shared" si="0"/>
        <v>29</v>
      </c>
      <c r="N293" s="9">
        <v>1</v>
      </c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" customHeight="1">
      <c r="A294" s="6">
        <v>42437</v>
      </c>
      <c r="B294" s="6" t="s">
        <v>17</v>
      </c>
      <c r="C294" s="7" t="s">
        <v>32</v>
      </c>
      <c r="D294" s="7" t="s">
        <v>282</v>
      </c>
      <c r="E294" s="8"/>
      <c r="F294" s="8"/>
      <c r="G294" s="8"/>
      <c r="H294" s="9">
        <v>0</v>
      </c>
      <c r="I294" s="9">
        <v>0</v>
      </c>
      <c r="J294" s="9">
        <v>0</v>
      </c>
      <c r="K294" s="9">
        <v>0</v>
      </c>
      <c r="L294" s="9">
        <v>0</v>
      </c>
      <c r="M294" s="10">
        <f t="shared" si="0"/>
        <v>0</v>
      </c>
      <c r="N294" s="9">
        <v>0</v>
      </c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" customHeight="1">
      <c r="A295" s="6">
        <v>42437</v>
      </c>
      <c r="B295" s="6" t="s">
        <v>18</v>
      </c>
      <c r="C295" s="7" t="s">
        <v>32</v>
      </c>
      <c r="D295" s="7" t="s">
        <v>282</v>
      </c>
      <c r="E295" s="8"/>
      <c r="F295" s="8"/>
      <c r="G295" s="8"/>
      <c r="H295" s="8"/>
      <c r="I295" s="8"/>
      <c r="J295" s="8"/>
      <c r="K295" s="8"/>
      <c r="L295" s="8"/>
      <c r="M295" s="10">
        <f t="shared" si="0"/>
        <v>0</v>
      </c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" customHeight="1">
      <c r="A296" s="6">
        <v>42430</v>
      </c>
      <c r="B296" s="6" t="s">
        <v>24</v>
      </c>
      <c r="C296" s="6" t="s">
        <v>32</v>
      </c>
      <c r="D296" s="8" t="s">
        <v>282</v>
      </c>
      <c r="E296" s="8" t="s">
        <v>283</v>
      </c>
      <c r="F296" s="18">
        <v>0.79166666666666663</v>
      </c>
      <c r="G296" s="19" t="s">
        <v>284</v>
      </c>
      <c r="H296" s="9">
        <v>5</v>
      </c>
      <c r="I296" s="9">
        <v>0</v>
      </c>
      <c r="J296" s="9">
        <v>0</v>
      </c>
      <c r="K296" s="9">
        <v>7</v>
      </c>
      <c r="L296" s="9">
        <v>0</v>
      </c>
      <c r="M296" s="10">
        <f t="shared" si="0"/>
        <v>12</v>
      </c>
      <c r="N296" s="9">
        <v>0</v>
      </c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" customHeight="1">
      <c r="A297" s="6">
        <v>42437</v>
      </c>
      <c r="B297" s="6" t="s">
        <v>14</v>
      </c>
      <c r="C297" s="7" t="s">
        <v>32</v>
      </c>
      <c r="D297" s="7" t="s">
        <v>285</v>
      </c>
      <c r="E297" s="8"/>
      <c r="F297" s="8"/>
      <c r="G297" s="8"/>
      <c r="H297" s="9">
        <f>73+13</f>
        <v>86</v>
      </c>
      <c r="I297" s="9">
        <v>0</v>
      </c>
      <c r="J297" s="9">
        <v>0</v>
      </c>
      <c r="K297" s="9">
        <f>129+20</f>
        <v>149</v>
      </c>
      <c r="L297" s="9">
        <v>2</v>
      </c>
      <c r="M297" s="10">
        <f t="shared" si="0"/>
        <v>237</v>
      </c>
      <c r="N297" s="9">
        <v>4</v>
      </c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" customHeight="1">
      <c r="A298" s="6">
        <v>42437</v>
      </c>
      <c r="B298" s="6" t="s">
        <v>17</v>
      </c>
      <c r="C298" s="7" t="s">
        <v>32</v>
      </c>
      <c r="D298" s="7" t="s">
        <v>285</v>
      </c>
      <c r="E298" s="8"/>
      <c r="F298" s="8"/>
      <c r="G298" s="8"/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10">
        <f t="shared" si="0"/>
        <v>0</v>
      </c>
      <c r="N298" s="9">
        <v>0</v>
      </c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" customHeight="1">
      <c r="A299" s="6">
        <v>42437</v>
      </c>
      <c r="B299" s="6" t="s">
        <v>18</v>
      </c>
      <c r="C299" s="7" t="s">
        <v>32</v>
      </c>
      <c r="D299" s="7" t="s">
        <v>285</v>
      </c>
      <c r="E299" s="8"/>
      <c r="F299" s="8"/>
      <c r="G299" s="8"/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10">
        <f t="shared" si="0"/>
        <v>0</v>
      </c>
      <c r="N299" s="9">
        <v>0</v>
      </c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" customHeight="1">
      <c r="A300" s="6">
        <v>42430</v>
      </c>
      <c r="B300" s="6" t="s">
        <v>24</v>
      </c>
      <c r="C300" s="6" t="s">
        <v>32</v>
      </c>
      <c r="D300" s="8" t="s">
        <v>285</v>
      </c>
      <c r="E300" s="8" t="s">
        <v>286</v>
      </c>
      <c r="F300" s="18">
        <v>0.25</v>
      </c>
      <c r="G300" s="17" t="s">
        <v>287</v>
      </c>
      <c r="H300" s="9">
        <v>26</v>
      </c>
      <c r="I300" s="9">
        <v>0</v>
      </c>
      <c r="J300" s="9">
        <v>0</v>
      </c>
      <c r="K300" s="9">
        <v>27</v>
      </c>
      <c r="L300" s="9">
        <v>0</v>
      </c>
      <c r="M300" s="10">
        <f t="shared" si="0"/>
        <v>53</v>
      </c>
      <c r="N300" s="9">
        <v>0</v>
      </c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" customHeight="1">
      <c r="A301" s="33">
        <v>42430</v>
      </c>
      <c r="B301" s="33" t="s">
        <v>24</v>
      </c>
      <c r="C301" s="33" t="s">
        <v>32</v>
      </c>
      <c r="D301" s="34" t="s">
        <v>285</v>
      </c>
      <c r="E301" s="34" t="s">
        <v>286</v>
      </c>
      <c r="F301" s="35" t="s">
        <v>288</v>
      </c>
      <c r="G301" s="36" t="s">
        <v>287</v>
      </c>
      <c r="H301" s="34"/>
      <c r="I301" s="34"/>
      <c r="J301" s="34"/>
      <c r="K301" s="34"/>
      <c r="L301" s="34"/>
      <c r="M301" s="37">
        <f t="shared" si="0"/>
        <v>0</v>
      </c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 ht="15" customHeight="1">
      <c r="A302" s="6">
        <v>42431</v>
      </c>
      <c r="B302" s="6" t="s">
        <v>24</v>
      </c>
      <c r="C302" s="6" t="s">
        <v>32</v>
      </c>
      <c r="D302" s="8" t="s">
        <v>285</v>
      </c>
      <c r="E302" s="8" t="s">
        <v>286</v>
      </c>
      <c r="F302" s="18">
        <v>0.25</v>
      </c>
      <c r="G302" s="17" t="s">
        <v>287</v>
      </c>
      <c r="H302" s="9">
        <v>21</v>
      </c>
      <c r="I302" s="9">
        <v>0</v>
      </c>
      <c r="J302" s="9">
        <v>0</v>
      </c>
      <c r="K302" s="9">
        <v>25</v>
      </c>
      <c r="L302" s="9">
        <v>0</v>
      </c>
      <c r="M302" s="10">
        <f t="shared" si="0"/>
        <v>46</v>
      </c>
      <c r="N302" s="9">
        <v>3</v>
      </c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" customHeight="1">
      <c r="A303" s="33">
        <v>42431</v>
      </c>
      <c r="B303" s="33" t="s">
        <v>24</v>
      </c>
      <c r="C303" s="33" t="s">
        <v>32</v>
      </c>
      <c r="D303" s="34" t="s">
        <v>285</v>
      </c>
      <c r="E303" s="34" t="s">
        <v>286</v>
      </c>
      <c r="F303" s="35" t="s">
        <v>288</v>
      </c>
      <c r="G303" s="36" t="s">
        <v>287</v>
      </c>
      <c r="H303" s="34"/>
      <c r="I303" s="34"/>
      <c r="J303" s="34"/>
      <c r="K303" s="34"/>
      <c r="L303" s="34"/>
      <c r="M303" s="37">
        <f t="shared" si="0"/>
        <v>0</v>
      </c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 ht="15" customHeight="1">
      <c r="A304" s="6">
        <v>42435</v>
      </c>
      <c r="B304" s="6" t="s">
        <v>24</v>
      </c>
      <c r="C304" s="6" t="s">
        <v>32</v>
      </c>
      <c r="D304" s="8" t="s">
        <v>285</v>
      </c>
      <c r="E304" s="8" t="s">
        <v>289</v>
      </c>
      <c r="F304" s="18">
        <v>0.66666666666666663</v>
      </c>
      <c r="G304" s="17" t="s">
        <v>287</v>
      </c>
      <c r="H304" s="9">
        <v>76</v>
      </c>
      <c r="I304" s="9">
        <v>0</v>
      </c>
      <c r="J304" s="9">
        <v>0</v>
      </c>
      <c r="K304" s="9">
        <v>125</v>
      </c>
      <c r="L304" s="9">
        <v>1</v>
      </c>
      <c r="M304" s="10">
        <f t="shared" si="0"/>
        <v>202</v>
      </c>
      <c r="N304" s="9">
        <v>0</v>
      </c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" customHeight="1">
      <c r="A305" s="6">
        <v>42436</v>
      </c>
      <c r="B305" s="6" t="s">
        <v>24</v>
      </c>
      <c r="C305" s="6" t="s">
        <v>32</v>
      </c>
      <c r="D305" s="8" t="s">
        <v>285</v>
      </c>
      <c r="E305" s="8" t="s">
        <v>286</v>
      </c>
      <c r="F305" s="18">
        <v>0.25</v>
      </c>
      <c r="G305" s="17" t="s">
        <v>287</v>
      </c>
      <c r="H305" s="9">
        <v>35</v>
      </c>
      <c r="I305" s="9">
        <v>0</v>
      </c>
      <c r="J305" s="9">
        <v>0</v>
      </c>
      <c r="K305" s="9">
        <v>75</v>
      </c>
      <c r="L305" s="9">
        <v>0</v>
      </c>
      <c r="M305" s="10">
        <f t="shared" si="0"/>
        <v>110</v>
      </c>
      <c r="N305" s="9">
        <v>0</v>
      </c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" customHeight="1">
      <c r="A306" s="38">
        <v>42436</v>
      </c>
      <c r="B306" s="38" t="s">
        <v>24</v>
      </c>
      <c r="C306" s="38" t="s">
        <v>32</v>
      </c>
      <c r="D306" s="39" t="s">
        <v>285</v>
      </c>
      <c r="E306" s="39" t="s">
        <v>286</v>
      </c>
      <c r="F306" s="40" t="s">
        <v>288</v>
      </c>
      <c r="G306" s="41" t="s">
        <v>287</v>
      </c>
      <c r="H306" s="39"/>
      <c r="I306" s="39"/>
      <c r="J306" s="39"/>
      <c r="K306" s="39"/>
      <c r="L306" s="39"/>
      <c r="M306" s="42">
        <f t="shared" si="0"/>
        <v>0</v>
      </c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ht="15" customHeight="1">
      <c r="A307" s="6">
        <v>42437</v>
      </c>
      <c r="B307" s="6" t="s">
        <v>24</v>
      </c>
      <c r="C307" s="6" t="s">
        <v>32</v>
      </c>
      <c r="D307" s="8" t="s">
        <v>285</v>
      </c>
      <c r="E307" s="8" t="s">
        <v>289</v>
      </c>
      <c r="F307" s="18">
        <v>0.66666666666666663</v>
      </c>
      <c r="G307" s="17" t="s">
        <v>287</v>
      </c>
      <c r="H307" s="9">
        <v>90</v>
      </c>
      <c r="I307" s="9">
        <v>0</v>
      </c>
      <c r="J307" s="9">
        <v>2</v>
      </c>
      <c r="K307" s="9">
        <v>140</v>
      </c>
      <c r="L307" s="9">
        <v>0</v>
      </c>
      <c r="M307" s="10">
        <f t="shared" si="0"/>
        <v>232</v>
      </c>
      <c r="N307" s="9">
        <v>0</v>
      </c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" customHeight="1">
      <c r="A308" s="6">
        <v>42437</v>
      </c>
      <c r="B308" s="6" t="s">
        <v>14</v>
      </c>
      <c r="C308" s="7" t="s">
        <v>32</v>
      </c>
      <c r="D308" s="7" t="s">
        <v>290</v>
      </c>
      <c r="E308" s="8"/>
      <c r="F308" s="8"/>
      <c r="G308" s="8"/>
      <c r="H308" s="9">
        <f>852+48</f>
        <v>900</v>
      </c>
      <c r="I308" s="9">
        <v>1</v>
      </c>
      <c r="J308" s="9">
        <v>2</v>
      </c>
      <c r="K308" s="9">
        <f>1301+132</f>
        <v>1433</v>
      </c>
      <c r="L308" s="9">
        <v>0</v>
      </c>
      <c r="M308" s="10">
        <f t="shared" si="0"/>
        <v>2336</v>
      </c>
      <c r="N308" s="9">
        <v>56</v>
      </c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" customHeight="1">
      <c r="A309" s="6">
        <v>42437</v>
      </c>
      <c r="B309" s="6" t="s">
        <v>17</v>
      </c>
      <c r="C309" s="7" t="s">
        <v>32</v>
      </c>
      <c r="D309" s="7" t="s">
        <v>290</v>
      </c>
      <c r="E309" s="8"/>
      <c r="F309" s="8"/>
      <c r="G309" s="8"/>
      <c r="H309" s="9">
        <v>156</v>
      </c>
      <c r="I309" s="9">
        <v>0</v>
      </c>
      <c r="J309" s="9">
        <v>1</v>
      </c>
      <c r="K309" s="9">
        <v>156</v>
      </c>
      <c r="L309" s="9">
        <v>1</v>
      </c>
      <c r="M309" s="10">
        <f t="shared" si="0"/>
        <v>314</v>
      </c>
      <c r="N309" s="9">
        <v>24</v>
      </c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" customHeight="1">
      <c r="A310" s="6">
        <v>42437</v>
      </c>
      <c r="B310" s="6" t="s">
        <v>18</v>
      </c>
      <c r="C310" s="7" t="s">
        <v>32</v>
      </c>
      <c r="D310" s="7" t="s">
        <v>290</v>
      </c>
      <c r="E310" s="8"/>
      <c r="F310" s="8"/>
      <c r="G310" s="8"/>
      <c r="H310" s="9">
        <v>15</v>
      </c>
      <c r="I310" s="9">
        <v>0</v>
      </c>
      <c r="J310" s="9">
        <v>0</v>
      </c>
      <c r="K310" s="9">
        <v>26</v>
      </c>
      <c r="L310" s="9">
        <v>0</v>
      </c>
      <c r="M310" s="10">
        <f t="shared" si="0"/>
        <v>41</v>
      </c>
      <c r="N310" s="9">
        <v>2</v>
      </c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" customHeight="1">
      <c r="A311" s="6">
        <v>42430</v>
      </c>
      <c r="B311" s="6" t="s">
        <v>24</v>
      </c>
      <c r="C311" s="6" t="s">
        <v>32</v>
      </c>
      <c r="D311" s="8" t="s">
        <v>290</v>
      </c>
      <c r="E311" s="8" t="s">
        <v>291</v>
      </c>
      <c r="F311" s="18">
        <v>0.8125</v>
      </c>
      <c r="G311" s="17" t="s">
        <v>292</v>
      </c>
      <c r="H311" s="9">
        <v>62</v>
      </c>
      <c r="I311" s="9">
        <v>0</v>
      </c>
      <c r="J311" s="9">
        <v>1</v>
      </c>
      <c r="K311" s="9">
        <v>230</v>
      </c>
      <c r="L311" s="9">
        <v>0</v>
      </c>
      <c r="M311" s="10">
        <f t="shared" si="0"/>
        <v>293</v>
      </c>
      <c r="N311" s="9">
        <v>6</v>
      </c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" customHeight="1">
      <c r="A312" s="6">
        <v>42430</v>
      </c>
      <c r="B312" s="6" t="s">
        <v>24</v>
      </c>
      <c r="C312" s="6" t="s">
        <v>32</v>
      </c>
      <c r="D312" s="8" t="s">
        <v>290</v>
      </c>
      <c r="E312" s="8" t="s">
        <v>293</v>
      </c>
      <c r="F312" s="18">
        <v>0.83333333333333337</v>
      </c>
      <c r="G312" s="17" t="s">
        <v>294</v>
      </c>
      <c r="H312" s="9">
        <v>49</v>
      </c>
      <c r="I312" s="9">
        <v>0</v>
      </c>
      <c r="J312" s="9">
        <v>0</v>
      </c>
      <c r="K312" s="9">
        <v>83</v>
      </c>
      <c r="L312" s="9">
        <v>1</v>
      </c>
      <c r="M312" s="10">
        <f t="shared" si="0"/>
        <v>133</v>
      </c>
      <c r="N312" s="9">
        <v>8</v>
      </c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" customHeight="1">
      <c r="A313" s="6">
        <v>42430</v>
      </c>
      <c r="B313" s="6" t="s">
        <v>24</v>
      </c>
      <c r="C313" s="6" t="s">
        <v>32</v>
      </c>
      <c r="D313" s="8" t="s">
        <v>290</v>
      </c>
      <c r="E313" s="8" t="s">
        <v>295</v>
      </c>
      <c r="F313" s="18">
        <v>0.91666666666666663</v>
      </c>
      <c r="G313" s="17" t="s">
        <v>296</v>
      </c>
      <c r="H313" s="9">
        <v>46</v>
      </c>
      <c r="I313" s="9">
        <v>0</v>
      </c>
      <c r="J313" s="9">
        <v>0</v>
      </c>
      <c r="K313" s="9">
        <v>80</v>
      </c>
      <c r="L313" s="9">
        <v>1</v>
      </c>
      <c r="M313" s="10">
        <f t="shared" si="0"/>
        <v>127</v>
      </c>
      <c r="N313" s="9">
        <v>2</v>
      </c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" customHeight="1">
      <c r="A314" s="6">
        <v>42430</v>
      </c>
      <c r="B314" s="6" t="s">
        <v>24</v>
      </c>
      <c r="C314" s="6" t="s">
        <v>32</v>
      </c>
      <c r="D314" s="8" t="s">
        <v>290</v>
      </c>
      <c r="E314" s="8" t="s">
        <v>52</v>
      </c>
      <c r="F314" s="18">
        <v>0.9375</v>
      </c>
      <c r="G314" s="17" t="s">
        <v>297</v>
      </c>
      <c r="H314" s="9">
        <v>242</v>
      </c>
      <c r="I314" s="9">
        <v>0</v>
      </c>
      <c r="J314" s="9">
        <v>0</v>
      </c>
      <c r="K314" s="9">
        <v>373</v>
      </c>
      <c r="L314" s="9">
        <v>0</v>
      </c>
      <c r="M314" s="10">
        <f t="shared" si="0"/>
        <v>615</v>
      </c>
      <c r="N314" s="9">
        <v>3</v>
      </c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" customHeight="1">
      <c r="A315" s="6">
        <v>42431</v>
      </c>
      <c r="B315" s="6" t="s">
        <v>24</v>
      </c>
      <c r="C315" s="6" t="s">
        <v>32</v>
      </c>
      <c r="D315" s="8" t="s">
        <v>290</v>
      </c>
      <c r="E315" s="8" t="s">
        <v>293</v>
      </c>
      <c r="F315" s="18">
        <v>0.625</v>
      </c>
      <c r="G315" s="17" t="s">
        <v>294</v>
      </c>
      <c r="H315" s="9">
        <v>46</v>
      </c>
      <c r="I315" s="9">
        <v>0</v>
      </c>
      <c r="J315" s="9">
        <v>0</v>
      </c>
      <c r="K315" s="9">
        <v>67</v>
      </c>
      <c r="L315" s="9">
        <v>0</v>
      </c>
      <c r="M315" s="10">
        <f t="shared" si="0"/>
        <v>113</v>
      </c>
      <c r="N315" s="9">
        <v>3</v>
      </c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" customHeight="1">
      <c r="A316" s="6">
        <v>42434</v>
      </c>
      <c r="B316" s="6" t="s">
        <v>24</v>
      </c>
      <c r="C316" s="6" t="s">
        <v>32</v>
      </c>
      <c r="D316" s="8" t="s">
        <v>290</v>
      </c>
      <c r="E316" s="8" t="s">
        <v>52</v>
      </c>
      <c r="F316" s="18">
        <v>0.75</v>
      </c>
      <c r="G316" s="17" t="s">
        <v>297</v>
      </c>
      <c r="H316" s="9">
        <v>185</v>
      </c>
      <c r="I316" s="9">
        <v>0</v>
      </c>
      <c r="J316" s="9">
        <v>0</v>
      </c>
      <c r="K316" s="9">
        <v>332</v>
      </c>
      <c r="L316" s="9">
        <v>2</v>
      </c>
      <c r="M316" s="10">
        <f t="shared" si="0"/>
        <v>519</v>
      </c>
      <c r="N316" s="9">
        <v>21</v>
      </c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" customHeight="1">
      <c r="A317" s="6">
        <v>42434</v>
      </c>
      <c r="B317" s="6" t="s">
        <v>24</v>
      </c>
      <c r="C317" s="6" t="s">
        <v>32</v>
      </c>
      <c r="D317" s="8" t="s">
        <v>290</v>
      </c>
      <c r="E317" s="8" t="s">
        <v>298</v>
      </c>
      <c r="F317" s="18">
        <v>0.75</v>
      </c>
      <c r="G317" s="43" t="s">
        <v>299</v>
      </c>
      <c r="H317" s="9">
        <v>25</v>
      </c>
      <c r="I317" s="9">
        <v>0</v>
      </c>
      <c r="J317" s="9">
        <v>0</v>
      </c>
      <c r="K317" s="9">
        <v>94</v>
      </c>
      <c r="L317" s="9">
        <v>0</v>
      </c>
      <c r="M317" s="10">
        <f t="shared" si="0"/>
        <v>119</v>
      </c>
      <c r="N317" s="8">
        <f>9+1</f>
        <v>10</v>
      </c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" customHeight="1">
      <c r="A318" s="6">
        <v>42437</v>
      </c>
      <c r="B318" s="6" t="s">
        <v>14</v>
      </c>
      <c r="C318" s="7" t="s">
        <v>15</v>
      </c>
      <c r="D318" s="7" t="s">
        <v>300</v>
      </c>
      <c r="E318" s="8"/>
      <c r="F318" s="8"/>
      <c r="G318" s="8"/>
      <c r="H318" s="9">
        <f>15+0</f>
        <v>15</v>
      </c>
      <c r="I318" s="9">
        <v>0</v>
      </c>
      <c r="J318" s="9">
        <v>0</v>
      </c>
      <c r="K318" s="9">
        <f>122+1</f>
        <v>123</v>
      </c>
      <c r="L318" s="9">
        <v>0</v>
      </c>
      <c r="M318" s="10">
        <f t="shared" si="0"/>
        <v>138</v>
      </c>
      <c r="N318" s="9">
        <v>1</v>
      </c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" customHeight="1">
      <c r="A319" s="6">
        <v>42437</v>
      </c>
      <c r="B319" s="6" t="s">
        <v>17</v>
      </c>
      <c r="C319" s="7" t="s">
        <v>15</v>
      </c>
      <c r="D319" s="7" t="s">
        <v>300</v>
      </c>
      <c r="E319" s="8"/>
      <c r="F319" s="8"/>
      <c r="G319" s="8"/>
      <c r="H319" s="9">
        <v>0</v>
      </c>
      <c r="I319" s="9">
        <v>0</v>
      </c>
      <c r="J319" s="9">
        <v>0</v>
      </c>
      <c r="K319" s="9">
        <v>0</v>
      </c>
      <c r="L319" s="9">
        <v>0</v>
      </c>
      <c r="M319" s="10">
        <f t="shared" si="0"/>
        <v>0</v>
      </c>
      <c r="N319" s="9">
        <v>0</v>
      </c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" customHeight="1">
      <c r="A320" s="6">
        <v>42437</v>
      </c>
      <c r="B320" s="6" t="s">
        <v>18</v>
      </c>
      <c r="C320" s="7" t="s">
        <v>15</v>
      </c>
      <c r="D320" s="7" t="s">
        <v>300</v>
      </c>
      <c r="E320" s="8"/>
      <c r="F320" s="8"/>
      <c r="G320" s="8"/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10">
        <f t="shared" si="0"/>
        <v>0</v>
      </c>
      <c r="N320" s="9">
        <v>0</v>
      </c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" customHeight="1">
      <c r="A321" s="6">
        <v>42430</v>
      </c>
      <c r="B321" s="6" t="s">
        <v>24</v>
      </c>
      <c r="C321" s="6" t="s">
        <v>15</v>
      </c>
      <c r="D321" s="7" t="s">
        <v>300</v>
      </c>
      <c r="E321" s="8" t="s">
        <v>301</v>
      </c>
      <c r="F321" s="18">
        <v>0.20833333333333334</v>
      </c>
      <c r="G321" s="17" t="s">
        <v>302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10">
        <f t="shared" si="0"/>
        <v>0</v>
      </c>
      <c r="N321" s="9">
        <v>0</v>
      </c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" customHeight="1">
      <c r="A322" s="6">
        <v>42437</v>
      </c>
      <c r="B322" s="6" t="s">
        <v>14</v>
      </c>
      <c r="C322" s="7" t="s">
        <v>32</v>
      </c>
      <c r="D322" s="7" t="s">
        <v>303</v>
      </c>
      <c r="E322" s="8"/>
      <c r="F322" s="8"/>
      <c r="G322" s="8"/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10">
        <f t="shared" si="0"/>
        <v>0</v>
      </c>
      <c r="N322" s="9">
        <v>0</v>
      </c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" customHeight="1">
      <c r="A323" s="6">
        <v>42437</v>
      </c>
      <c r="B323" s="6" t="s">
        <v>17</v>
      </c>
      <c r="C323" s="7" t="s">
        <v>32</v>
      </c>
      <c r="D323" s="7" t="s">
        <v>303</v>
      </c>
      <c r="E323" s="8"/>
      <c r="F323" s="8"/>
      <c r="G323" s="8"/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10">
        <f t="shared" si="0"/>
        <v>0</v>
      </c>
      <c r="N323" s="9">
        <v>0</v>
      </c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" customHeight="1">
      <c r="A324" s="6">
        <v>42437</v>
      </c>
      <c r="B324" s="6" t="s">
        <v>18</v>
      </c>
      <c r="C324" s="7" t="s">
        <v>32</v>
      </c>
      <c r="D324" s="7" t="s">
        <v>303</v>
      </c>
      <c r="E324" s="8"/>
      <c r="F324" s="8"/>
      <c r="G324" s="8"/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10">
        <f t="shared" si="0"/>
        <v>0</v>
      </c>
      <c r="N324" s="9">
        <v>0</v>
      </c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6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44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44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6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44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6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44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6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44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6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44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6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44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6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44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6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44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6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44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6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44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44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6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44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6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44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6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44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6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44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6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44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6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44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6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44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6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44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6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44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44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6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44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6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44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6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44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6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44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6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44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6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44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6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44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6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44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6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44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44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6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44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6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44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6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44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6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44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6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44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6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44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6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44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6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44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6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44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44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6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44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6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44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6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44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6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44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6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44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6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44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6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44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6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44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6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44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44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6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44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6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44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6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44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6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44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6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44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6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44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6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44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6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44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6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44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44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6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44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6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44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6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44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6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44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6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44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6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44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6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44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6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44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6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44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44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6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44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6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44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6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44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6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44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6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44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6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44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6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44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6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44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6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44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44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6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44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6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44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6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44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6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44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6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44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6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44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6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44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6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44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6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44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44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6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44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6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44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6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44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6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44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6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44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6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44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6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44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6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44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6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44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44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6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44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6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44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6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44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6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44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6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44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6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44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6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44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6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44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6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44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44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6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44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6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44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6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44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6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44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6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44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6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44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6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44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6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44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6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44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44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6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44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6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44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6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44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6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44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6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44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6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44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6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44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6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44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6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44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44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6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44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6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44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6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44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6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44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6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44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6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44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6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44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6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44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6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44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44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6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44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6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44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6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44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6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44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6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44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6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44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6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44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6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44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6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44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44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6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44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6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44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6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44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6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44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6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44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6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44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6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44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6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44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6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44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44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6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44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6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44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6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44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6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44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6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44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6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44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6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44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6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44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6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44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44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6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44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6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44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6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44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6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44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6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44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6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44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6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44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6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44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6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44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44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6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44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6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44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6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44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6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44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6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44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6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44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6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44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6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44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6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44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44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6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44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6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44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6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44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6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44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6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44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6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44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6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44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6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44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6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44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44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6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44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6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44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6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44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6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44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6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44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6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44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6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44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6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44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6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44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44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6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44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6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44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6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44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6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44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6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44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6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44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6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44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6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44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6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44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44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6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44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6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44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6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44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6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44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6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44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6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44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6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44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6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44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6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44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44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6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44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6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44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6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44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6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44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6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44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6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44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6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44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6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44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6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44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44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6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44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6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44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6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44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6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44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6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44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6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44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6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44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6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44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6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44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44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6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44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6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44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6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44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6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44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6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44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6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44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6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44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6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44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6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44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44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6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44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6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44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6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44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6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44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6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44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6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44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6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44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6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44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6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44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44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6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44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6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44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6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44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6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44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6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44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6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44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6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44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6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44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6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44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44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6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44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6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44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6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44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6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44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6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44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6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44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6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44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6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44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6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44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44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6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44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6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44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6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44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6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44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6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44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6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44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6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44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6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44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6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44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44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6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44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6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44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6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44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6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44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6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44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6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44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6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44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6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44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6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44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44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6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44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6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44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6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44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6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44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6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44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6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44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6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44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6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44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6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44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44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6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44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6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44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6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44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6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44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6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44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6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44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6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44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6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44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6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44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44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6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44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6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44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6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44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6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44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6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44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6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44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6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44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6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44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6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44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44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6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44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6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44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6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44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6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44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6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44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6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44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6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44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6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44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6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44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44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6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44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6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44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6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44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6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44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6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44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6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44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6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44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6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44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6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44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44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6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44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6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44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6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44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6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44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6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44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6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44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6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44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6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44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6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44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44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6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44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6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44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6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44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6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44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6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44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6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44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6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44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6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44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6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44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44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6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44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6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44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6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44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6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44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6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44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6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44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6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44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6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44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6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44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44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6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44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6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44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6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44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6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44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6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44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6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44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6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44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6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44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6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44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44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6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44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6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44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6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44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6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44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6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44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6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44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6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44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6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44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6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44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44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6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44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6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44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6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44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6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44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6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44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6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44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6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44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6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44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6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44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44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6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44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6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44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6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44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6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44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6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44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6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44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6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44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6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44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6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44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44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6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44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6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44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6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44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6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44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6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44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6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44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6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44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6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44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6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44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44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6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44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6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44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6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44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6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44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6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44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6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44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6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44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6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44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6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44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44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6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44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6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44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6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44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6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44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6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44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6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44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6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44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6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44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6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44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44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6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44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6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44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6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44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6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44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6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44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6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44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6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44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6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44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6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44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44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6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44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6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44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6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44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6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44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6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44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6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44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6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44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6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44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6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44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44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6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44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6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44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6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44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6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44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6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44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6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44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6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44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6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44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6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44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44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6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44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6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44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6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44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6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44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6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44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6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44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6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44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6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44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6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44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44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6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44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6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44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6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44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6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44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6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44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6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44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6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44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6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44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6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44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44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6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44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6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44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6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44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6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44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6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44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6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44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6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44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6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44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6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44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44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6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44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6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44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6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44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6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44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6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44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6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44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6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44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6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44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6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44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44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6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44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6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44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6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44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6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44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6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44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6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44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6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44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6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44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6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44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44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6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44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6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44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6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44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6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44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6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44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6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44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6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44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6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44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6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44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44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6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44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6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44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6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44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6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44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6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44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6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44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6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44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6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44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6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44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44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6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44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6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44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6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44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6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44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6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44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6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44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6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44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6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44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6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44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44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6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44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6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44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6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44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6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44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6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44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6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44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6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44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6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44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6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44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44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6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44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6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44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6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44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6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44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6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44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6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44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6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44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6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44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6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44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44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6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44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6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44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6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44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6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44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6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44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6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44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6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44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6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44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6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44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44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6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44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6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44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6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44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6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44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6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44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6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44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6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44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6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44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6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44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44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6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44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6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44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6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44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6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44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6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44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6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44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6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44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6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44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6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44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44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6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44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6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44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6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44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6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44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6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44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6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44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6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44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6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44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6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44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44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6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44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6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44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6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44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6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44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6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44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6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44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6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44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6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44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6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44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44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6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44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6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44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6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44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6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44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6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44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6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44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6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44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6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44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6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44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44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6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44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6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44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6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44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6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44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6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44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6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44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6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44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6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44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6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44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44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6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44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6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44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6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44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6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44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6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44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6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44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6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44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6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44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6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44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44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6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44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6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44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6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44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6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44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autoFilter ref="A1:Z324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/>
  </sheetViews>
  <sheetFormatPr defaultColWidth="13.3984375" defaultRowHeight="15" customHeight="1"/>
  <sheetData>
    <row r="1" spans="1:2">
      <c r="A1" s="55" t="s">
        <v>319</v>
      </c>
      <c r="B1" s="56" t="s">
        <v>324</v>
      </c>
    </row>
    <row r="2" spans="1:2">
      <c r="A2" s="57" t="s">
        <v>15</v>
      </c>
      <c r="B2" s="58">
        <v>1524</v>
      </c>
    </row>
    <row r="3" spans="1:2">
      <c r="A3" s="59" t="s">
        <v>19</v>
      </c>
      <c r="B3" s="60">
        <v>2415</v>
      </c>
    </row>
    <row r="4" spans="1:2">
      <c r="A4" s="59" t="s">
        <v>32</v>
      </c>
      <c r="B4" s="60">
        <v>6750</v>
      </c>
    </row>
    <row r="5" spans="1:2" ht="15" customHeight="1">
      <c r="A5" s="61" t="s">
        <v>314</v>
      </c>
      <c r="B5" s="62">
        <v>10689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/>
  </sheetViews>
  <sheetFormatPr defaultColWidth="13.3984375" defaultRowHeight="15" customHeight="1"/>
  <sheetData>
    <row r="1" spans="1:2">
      <c r="A1" s="55" t="s">
        <v>319</v>
      </c>
      <c r="B1" s="56" t="s">
        <v>322</v>
      </c>
    </row>
    <row r="2" spans="1:2">
      <c r="A2" s="57" t="s">
        <v>15</v>
      </c>
      <c r="B2" s="58">
        <v>3</v>
      </c>
    </row>
    <row r="3" spans="1:2">
      <c r="A3" s="59" t="s">
        <v>19</v>
      </c>
      <c r="B3" s="60">
        <v>4</v>
      </c>
    </row>
    <row r="4" spans="1:2">
      <c r="A4" s="59" t="s">
        <v>32</v>
      </c>
      <c r="B4" s="60">
        <v>14</v>
      </c>
    </row>
    <row r="5" spans="1:2" ht="15" customHeight="1">
      <c r="A5" s="61" t="s">
        <v>314</v>
      </c>
      <c r="B5" s="62">
        <v>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/>
  </sheetViews>
  <sheetFormatPr defaultColWidth="13.3984375" defaultRowHeight="15" customHeight="1"/>
  <sheetData>
    <row r="1" spans="1:2">
      <c r="A1" s="55" t="s">
        <v>319</v>
      </c>
      <c r="B1" s="56" t="s">
        <v>323</v>
      </c>
    </row>
    <row r="2" spans="1:2">
      <c r="A2" s="57" t="s">
        <v>15</v>
      </c>
      <c r="B2" s="58">
        <v>1</v>
      </c>
    </row>
    <row r="3" spans="1:2">
      <c r="A3" s="59" t="s">
        <v>19</v>
      </c>
      <c r="B3" s="60">
        <v>2</v>
      </c>
    </row>
    <row r="4" spans="1:2">
      <c r="A4" s="59" t="s">
        <v>32</v>
      </c>
      <c r="B4" s="60">
        <v>3</v>
      </c>
    </row>
    <row r="5" spans="1:2" ht="15" customHeight="1">
      <c r="A5" s="61" t="s">
        <v>314</v>
      </c>
      <c r="B5" s="62">
        <v>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/>
  </sheetViews>
  <sheetFormatPr defaultColWidth="13.3984375" defaultRowHeight="15" customHeight="1"/>
  <sheetData>
    <row r="1" spans="1:2">
      <c r="A1" s="55" t="s">
        <v>319</v>
      </c>
      <c r="B1" s="56" t="s">
        <v>320</v>
      </c>
    </row>
    <row r="2" spans="1:2">
      <c r="A2" s="57" t="s">
        <v>15</v>
      </c>
      <c r="B2" s="58">
        <v>11</v>
      </c>
    </row>
    <row r="3" spans="1:2">
      <c r="A3" s="59" t="s">
        <v>19</v>
      </c>
      <c r="B3" s="60">
        <v>16</v>
      </c>
    </row>
    <row r="4" spans="1:2">
      <c r="A4" s="59" t="s">
        <v>32</v>
      </c>
      <c r="B4" s="60">
        <v>48</v>
      </c>
    </row>
    <row r="5" spans="1:2" ht="15" customHeight="1">
      <c r="A5" s="61" t="s">
        <v>314</v>
      </c>
      <c r="B5" s="62">
        <v>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3.3984375" defaultRowHeight="15" customHeight="1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3.3984375" defaultRowHeight="15" customHeight="1"/>
  <cols>
    <col min="1" max="1" width="26.796875" customWidth="1"/>
    <col min="2" max="2" width="22.3984375" customWidth="1"/>
    <col min="3" max="3" width="16.796875" customWidth="1"/>
    <col min="4" max="26" width="8.59765625" customWidth="1"/>
  </cols>
  <sheetData>
    <row r="1" spans="1:3" ht="15" customHeight="1">
      <c r="A1" s="7" t="s">
        <v>2</v>
      </c>
      <c r="B1" s="7" t="s">
        <v>315</v>
      </c>
      <c r="C1" s="7" t="s">
        <v>316</v>
      </c>
    </row>
    <row r="2" spans="1:3" ht="15" customHeight="1">
      <c r="A2" s="7" t="s">
        <v>15</v>
      </c>
      <c r="B2" s="7" t="s">
        <v>16</v>
      </c>
      <c r="C2" s="7" t="s">
        <v>317</v>
      </c>
    </row>
    <row r="3" spans="1:3" ht="15" customHeight="1">
      <c r="A3" s="7" t="s">
        <v>19</v>
      </c>
      <c r="B3" s="7" t="s">
        <v>21</v>
      </c>
      <c r="C3" s="7" t="s">
        <v>317</v>
      </c>
    </row>
    <row r="4" spans="1:3" ht="15" customHeight="1">
      <c r="A4" s="7" t="s">
        <v>15</v>
      </c>
      <c r="B4" s="7" t="s">
        <v>23</v>
      </c>
      <c r="C4" s="7" t="s">
        <v>317</v>
      </c>
    </row>
    <row r="5" spans="1:3" ht="15" customHeight="1">
      <c r="A5" s="7" t="s">
        <v>32</v>
      </c>
      <c r="B5" s="7" t="s">
        <v>33</v>
      </c>
      <c r="C5" s="7" t="s">
        <v>317</v>
      </c>
    </row>
    <row r="6" spans="1:3" ht="15" customHeight="1">
      <c r="A6" s="7" t="s">
        <v>32</v>
      </c>
      <c r="B6" s="7" t="s">
        <v>37</v>
      </c>
      <c r="C6" s="7" t="s">
        <v>317</v>
      </c>
    </row>
    <row r="7" spans="1:3" ht="15" customHeight="1">
      <c r="A7" s="7" t="s">
        <v>19</v>
      </c>
      <c r="B7" s="7" t="s">
        <v>41</v>
      </c>
      <c r="C7" s="7" t="s">
        <v>317</v>
      </c>
    </row>
    <row r="8" spans="1:3" ht="15" customHeight="1">
      <c r="A8" s="7" t="s">
        <v>15</v>
      </c>
      <c r="B8" s="7" t="s">
        <v>42</v>
      </c>
      <c r="C8" s="7" t="s">
        <v>317</v>
      </c>
    </row>
    <row r="9" spans="1:3" ht="15" customHeight="1">
      <c r="A9" s="7" t="s">
        <v>19</v>
      </c>
      <c r="B9" s="7" t="s">
        <v>43</v>
      </c>
      <c r="C9" s="7" t="s">
        <v>317</v>
      </c>
    </row>
    <row r="10" spans="1:3" ht="15" customHeight="1">
      <c r="A10" s="7" t="s">
        <v>19</v>
      </c>
      <c r="B10" s="7" t="s">
        <v>72</v>
      </c>
      <c r="C10" s="7" t="s">
        <v>317</v>
      </c>
    </row>
    <row r="11" spans="1:3" ht="15" customHeight="1">
      <c r="A11" s="7" t="s">
        <v>19</v>
      </c>
      <c r="B11" s="7" t="s">
        <v>75</v>
      </c>
      <c r="C11" s="7" t="s">
        <v>317</v>
      </c>
    </row>
    <row r="12" spans="1:3" ht="15" customHeight="1">
      <c r="A12" s="7" t="s">
        <v>19</v>
      </c>
      <c r="B12" s="7" t="s">
        <v>76</v>
      </c>
      <c r="C12" s="7" t="s">
        <v>317</v>
      </c>
    </row>
    <row r="13" spans="1:3" ht="15" customHeight="1">
      <c r="A13" s="7" t="s">
        <v>32</v>
      </c>
      <c r="B13" s="7" t="s">
        <v>85</v>
      </c>
      <c r="C13" s="7" t="s">
        <v>317</v>
      </c>
    </row>
    <row r="14" spans="1:3" ht="15" customHeight="1">
      <c r="A14" s="7" t="s">
        <v>32</v>
      </c>
      <c r="B14" s="7" t="s">
        <v>89</v>
      </c>
      <c r="C14" s="7" t="s">
        <v>317</v>
      </c>
    </row>
    <row r="15" spans="1:3" ht="15" customHeight="1">
      <c r="A15" s="7" t="s">
        <v>19</v>
      </c>
      <c r="B15" s="7" t="s">
        <v>92</v>
      </c>
      <c r="C15" s="7" t="s">
        <v>317</v>
      </c>
    </row>
    <row r="16" spans="1:3" ht="15" customHeight="1">
      <c r="A16" s="7" t="s">
        <v>32</v>
      </c>
      <c r="B16" s="7" t="s">
        <v>102</v>
      </c>
      <c r="C16" s="7" t="s">
        <v>317</v>
      </c>
    </row>
    <row r="17" spans="1:3" ht="15" customHeight="1">
      <c r="A17" s="7" t="s">
        <v>32</v>
      </c>
      <c r="B17" s="7" t="s">
        <v>104</v>
      </c>
      <c r="C17" s="7" t="s">
        <v>317</v>
      </c>
    </row>
    <row r="18" spans="1:3" ht="15" customHeight="1">
      <c r="A18" s="7" t="s">
        <v>32</v>
      </c>
      <c r="B18" s="7" t="s">
        <v>125</v>
      </c>
      <c r="C18" s="7" t="s">
        <v>317</v>
      </c>
    </row>
    <row r="19" spans="1:3" ht="15" customHeight="1">
      <c r="A19" s="7" t="s">
        <v>32</v>
      </c>
      <c r="B19" s="7" t="s">
        <v>152</v>
      </c>
      <c r="C19" s="7" t="s">
        <v>317</v>
      </c>
    </row>
    <row r="20" spans="1:3" ht="15" customHeight="1">
      <c r="A20" s="7" t="s">
        <v>19</v>
      </c>
      <c r="B20" s="7" t="s">
        <v>155</v>
      </c>
      <c r="C20" s="7" t="s">
        <v>317</v>
      </c>
    </row>
    <row r="21" spans="1:3" ht="15" customHeight="1">
      <c r="A21" s="7" t="s">
        <v>15</v>
      </c>
      <c r="B21" s="7" t="s">
        <v>158</v>
      </c>
      <c r="C21" s="7" t="s">
        <v>317</v>
      </c>
    </row>
    <row r="22" spans="1:3" ht="15" customHeight="1">
      <c r="A22" s="7" t="s">
        <v>32</v>
      </c>
      <c r="B22" s="7" t="s">
        <v>160</v>
      </c>
      <c r="C22" s="7" t="s">
        <v>317</v>
      </c>
    </row>
    <row r="23" spans="1:3" ht="15" customHeight="1">
      <c r="A23" s="7" t="s">
        <v>15</v>
      </c>
      <c r="B23" s="7" t="s">
        <v>163</v>
      </c>
      <c r="C23" s="7" t="s">
        <v>317</v>
      </c>
    </row>
    <row r="24" spans="1:3" ht="15" customHeight="1">
      <c r="A24" s="7" t="s">
        <v>15</v>
      </c>
      <c r="B24" s="7" t="s">
        <v>172</v>
      </c>
      <c r="C24" s="7" t="s">
        <v>317</v>
      </c>
    </row>
    <row r="25" spans="1:3" ht="15" customHeight="1">
      <c r="A25" s="7" t="s">
        <v>32</v>
      </c>
      <c r="B25" s="7" t="s">
        <v>173</v>
      </c>
      <c r="C25" s="7" t="s">
        <v>317</v>
      </c>
    </row>
    <row r="26" spans="1:3" ht="15" customHeight="1">
      <c r="A26" s="7" t="s">
        <v>32</v>
      </c>
      <c r="B26" s="7" t="s">
        <v>178</v>
      </c>
      <c r="C26" s="7" t="s">
        <v>317</v>
      </c>
    </row>
    <row r="27" spans="1:3" ht="15" customHeight="1">
      <c r="A27" s="7" t="s">
        <v>32</v>
      </c>
      <c r="B27" s="7" t="s">
        <v>179</v>
      </c>
      <c r="C27" s="7" t="s">
        <v>317</v>
      </c>
    </row>
    <row r="28" spans="1:3" ht="15" customHeight="1">
      <c r="A28" s="7" t="s">
        <v>15</v>
      </c>
      <c r="B28" s="7" t="s">
        <v>188</v>
      </c>
      <c r="C28" s="7" t="s">
        <v>317</v>
      </c>
    </row>
    <row r="29" spans="1:3" ht="15" customHeight="1">
      <c r="A29" s="7" t="s">
        <v>15</v>
      </c>
      <c r="B29" s="7" t="s">
        <v>318</v>
      </c>
      <c r="C29" s="7" t="s">
        <v>317</v>
      </c>
    </row>
    <row r="30" spans="1:3" ht="15" customHeight="1">
      <c r="A30" s="7" t="s">
        <v>32</v>
      </c>
      <c r="B30" s="7" t="s">
        <v>196</v>
      </c>
      <c r="C30" s="7" t="s">
        <v>317</v>
      </c>
    </row>
    <row r="31" spans="1:3" ht="15" customHeight="1">
      <c r="A31" s="7" t="s">
        <v>32</v>
      </c>
      <c r="B31" s="7" t="s">
        <v>197</v>
      </c>
      <c r="C31" s="7" t="s">
        <v>317</v>
      </c>
    </row>
    <row r="32" spans="1:3" ht="15" customHeight="1">
      <c r="A32" s="7" t="s">
        <v>19</v>
      </c>
      <c r="B32" s="7" t="s">
        <v>200</v>
      </c>
      <c r="C32" s="7" t="s">
        <v>317</v>
      </c>
    </row>
    <row r="33" spans="1:3" ht="15" customHeight="1">
      <c r="A33" s="7" t="s">
        <v>32</v>
      </c>
      <c r="B33" s="7" t="s">
        <v>212</v>
      </c>
      <c r="C33" s="7" t="s">
        <v>317</v>
      </c>
    </row>
    <row r="34" spans="1:3" ht="15" customHeight="1">
      <c r="A34" s="7" t="s">
        <v>15</v>
      </c>
      <c r="B34" s="7" t="s">
        <v>217</v>
      </c>
      <c r="C34" s="7" t="s">
        <v>317</v>
      </c>
    </row>
    <row r="35" spans="1:3" ht="15" customHeight="1">
      <c r="A35" s="7" t="s">
        <v>32</v>
      </c>
      <c r="B35" s="7" t="s">
        <v>222</v>
      </c>
      <c r="C35" s="7" t="s">
        <v>317</v>
      </c>
    </row>
    <row r="36" spans="1:3" ht="15" customHeight="1">
      <c r="A36" s="7" t="s">
        <v>32</v>
      </c>
      <c r="B36" s="7" t="s">
        <v>223</v>
      </c>
      <c r="C36" s="7" t="s">
        <v>317</v>
      </c>
    </row>
    <row r="37" spans="1:3" ht="15" customHeight="1">
      <c r="A37" s="7" t="s">
        <v>19</v>
      </c>
      <c r="B37" s="7" t="s">
        <v>226</v>
      </c>
      <c r="C37" s="7" t="s">
        <v>317</v>
      </c>
    </row>
    <row r="38" spans="1:3" ht="15" customHeight="1">
      <c r="A38" s="7" t="s">
        <v>19</v>
      </c>
      <c r="B38" s="7" t="s">
        <v>229</v>
      </c>
      <c r="C38" s="7" t="s">
        <v>317</v>
      </c>
    </row>
    <row r="39" spans="1:3" ht="15" customHeight="1">
      <c r="A39" s="7" t="s">
        <v>15</v>
      </c>
      <c r="B39" s="7" t="s">
        <v>232</v>
      </c>
      <c r="C39" s="7" t="s">
        <v>317</v>
      </c>
    </row>
    <row r="40" spans="1:3" ht="15" customHeight="1">
      <c r="A40" s="7" t="s">
        <v>32</v>
      </c>
      <c r="B40" s="7" t="s">
        <v>235</v>
      </c>
      <c r="C40" s="7" t="s">
        <v>317</v>
      </c>
    </row>
    <row r="41" spans="1:3" ht="15" customHeight="1">
      <c r="A41" s="7" t="s">
        <v>32</v>
      </c>
      <c r="B41" s="7" t="s">
        <v>240</v>
      </c>
      <c r="C41" s="7" t="s">
        <v>317</v>
      </c>
    </row>
    <row r="42" spans="1:3" ht="15" customHeight="1">
      <c r="A42" s="7" t="s">
        <v>15</v>
      </c>
      <c r="B42" s="7" t="s">
        <v>244</v>
      </c>
      <c r="C42" s="7" t="s">
        <v>317</v>
      </c>
    </row>
    <row r="43" spans="1:3" ht="15" customHeight="1">
      <c r="A43" s="7" t="s">
        <v>32</v>
      </c>
      <c r="B43" s="7" t="s">
        <v>246</v>
      </c>
      <c r="C43" s="7" t="s">
        <v>317</v>
      </c>
    </row>
    <row r="44" spans="1:3" ht="15" customHeight="1">
      <c r="A44" s="7" t="s">
        <v>32</v>
      </c>
      <c r="B44" s="7" t="s">
        <v>248</v>
      </c>
      <c r="C44" s="7" t="s">
        <v>317</v>
      </c>
    </row>
    <row r="45" spans="1:3" ht="15" customHeight="1">
      <c r="A45" s="7" t="s">
        <v>32</v>
      </c>
      <c r="B45" s="7" t="s">
        <v>253</v>
      </c>
      <c r="C45" s="7" t="s">
        <v>317</v>
      </c>
    </row>
    <row r="46" spans="1:3" ht="15" customHeight="1">
      <c r="A46" s="7" t="s">
        <v>32</v>
      </c>
      <c r="B46" s="7" t="s">
        <v>262</v>
      </c>
      <c r="C46" s="7" t="s">
        <v>317</v>
      </c>
    </row>
    <row r="47" spans="1:3" ht="15" customHeight="1">
      <c r="A47" s="7" t="s">
        <v>15</v>
      </c>
      <c r="B47" s="7" t="s">
        <v>267</v>
      </c>
      <c r="C47" s="7" t="s">
        <v>317</v>
      </c>
    </row>
    <row r="48" spans="1:3" ht="15" customHeight="1">
      <c r="A48" s="7" t="s">
        <v>15</v>
      </c>
      <c r="B48" s="7" t="s">
        <v>270</v>
      </c>
      <c r="C48" s="7" t="s">
        <v>317</v>
      </c>
    </row>
    <row r="49" spans="1:3" ht="15" customHeight="1">
      <c r="A49" s="7" t="s">
        <v>32</v>
      </c>
      <c r="B49" s="7" t="s">
        <v>281</v>
      </c>
      <c r="C49" s="7" t="s">
        <v>317</v>
      </c>
    </row>
    <row r="50" spans="1:3" ht="15" customHeight="1">
      <c r="A50" s="7" t="s">
        <v>32</v>
      </c>
      <c r="B50" s="7" t="s">
        <v>282</v>
      </c>
      <c r="C50" s="7" t="s">
        <v>317</v>
      </c>
    </row>
    <row r="51" spans="1:3" ht="15" customHeight="1">
      <c r="A51" s="7" t="s">
        <v>32</v>
      </c>
      <c r="B51" s="7" t="s">
        <v>285</v>
      </c>
      <c r="C51" s="7" t="s">
        <v>317</v>
      </c>
    </row>
    <row r="52" spans="1:3" ht="15" customHeight="1">
      <c r="A52" s="7" t="s">
        <v>32</v>
      </c>
      <c r="B52" s="7" t="s">
        <v>290</v>
      </c>
      <c r="C52" s="7" t="s">
        <v>317</v>
      </c>
    </row>
    <row r="53" spans="1:3" ht="15" customHeight="1">
      <c r="A53" s="7" t="s">
        <v>15</v>
      </c>
      <c r="B53" s="7" t="s">
        <v>300</v>
      </c>
      <c r="C53" s="7" t="s">
        <v>317</v>
      </c>
    </row>
    <row r="54" spans="1:3" ht="15" customHeight="1">
      <c r="A54" s="7" t="s">
        <v>32</v>
      </c>
      <c r="B54" s="7" t="s">
        <v>303</v>
      </c>
      <c r="C54" s="7" t="s">
        <v>317</v>
      </c>
    </row>
    <row r="55" spans="1:3" ht="15.6">
      <c r="A55" s="7"/>
      <c r="B55" s="7"/>
      <c r="C55" s="7"/>
    </row>
    <row r="56" spans="1:3" ht="15.6">
      <c r="A56" s="7"/>
      <c r="B56" s="7"/>
      <c r="C56" s="7"/>
    </row>
    <row r="57" spans="1:3" ht="15.6">
      <c r="A57" s="7"/>
      <c r="B57" s="7"/>
      <c r="C57" s="7"/>
    </row>
    <row r="58" spans="1:3" ht="15.6">
      <c r="A58" s="7"/>
      <c r="B58" s="7"/>
      <c r="C58" s="7"/>
    </row>
    <row r="59" spans="1:3" ht="15.6">
      <c r="A59" s="7"/>
      <c r="B59" s="7"/>
      <c r="C59" s="7"/>
    </row>
    <row r="60" spans="1:3" ht="15.6">
      <c r="A60" s="7"/>
      <c r="B60" s="7"/>
      <c r="C60" s="7"/>
    </row>
    <row r="61" spans="1:3" ht="15.6">
      <c r="A61" s="7"/>
      <c r="B61" s="7"/>
      <c r="C61" s="7"/>
    </row>
    <row r="62" spans="1:3" ht="15.6">
      <c r="A62" s="7"/>
      <c r="B62" s="7"/>
      <c r="C62" s="7"/>
    </row>
    <row r="63" spans="1:3" ht="15.6">
      <c r="A63" s="7"/>
      <c r="B63" s="7"/>
      <c r="C63" s="7"/>
    </row>
    <row r="64" spans="1:3" ht="15.6">
      <c r="A64" s="7"/>
      <c r="B64" s="7"/>
      <c r="C64" s="7"/>
    </row>
    <row r="65" spans="1:3" ht="15.6">
      <c r="A65" s="7"/>
      <c r="B65" s="7"/>
      <c r="C65" s="7"/>
    </row>
    <row r="66" spans="1:3" ht="15.6">
      <c r="A66" s="7"/>
      <c r="B66" s="7"/>
      <c r="C66" s="7"/>
    </row>
    <row r="67" spans="1:3" ht="15.6">
      <c r="A67" s="7"/>
      <c r="B67" s="7"/>
      <c r="C67" s="7"/>
    </row>
    <row r="68" spans="1:3" ht="15.6">
      <c r="A68" s="7"/>
      <c r="B68" s="7"/>
      <c r="C68" s="7"/>
    </row>
    <row r="69" spans="1:3" ht="15.6">
      <c r="A69" s="7"/>
      <c r="B69" s="7"/>
      <c r="C69" s="7"/>
    </row>
    <row r="70" spans="1:3" ht="15.6">
      <c r="A70" s="7"/>
      <c r="B70" s="7"/>
      <c r="C70" s="7"/>
    </row>
    <row r="71" spans="1:3" ht="15.6">
      <c r="A71" s="7"/>
      <c r="B71" s="7"/>
      <c r="C71" s="7"/>
    </row>
    <row r="72" spans="1:3" ht="15.6">
      <c r="A72" s="7"/>
      <c r="B72" s="7"/>
      <c r="C72" s="7"/>
    </row>
    <row r="73" spans="1:3" ht="15.6">
      <c r="A73" s="7"/>
      <c r="B73" s="7"/>
      <c r="C73" s="7"/>
    </row>
    <row r="74" spans="1:3" ht="15.6">
      <c r="A74" s="7"/>
      <c r="B74" s="7"/>
      <c r="C74" s="7"/>
    </row>
    <row r="75" spans="1:3" ht="15.6">
      <c r="A75" s="7"/>
      <c r="B75" s="7"/>
      <c r="C75" s="7"/>
    </row>
    <row r="76" spans="1:3" ht="15.6">
      <c r="A76" s="7"/>
      <c r="B76" s="7"/>
      <c r="C76" s="7"/>
    </row>
    <row r="77" spans="1:3" ht="15.6">
      <c r="A77" s="7"/>
      <c r="B77" s="7"/>
      <c r="C77" s="7"/>
    </row>
    <row r="78" spans="1:3" ht="15.6">
      <c r="A78" s="7"/>
      <c r="B78" s="7"/>
      <c r="C78" s="7"/>
    </row>
    <row r="79" spans="1:3" ht="15.6">
      <c r="A79" s="7"/>
      <c r="B79" s="7"/>
      <c r="C79" s="7"/>
    </row>
    <row r="80" spans="1:3" ht="15.6">
      <c r="A80" s="7"/>
      <c r="B80" s="7"/>
      <c r="C80" s="7"/>
    </row>
    <row r="81" spans="1:3" ht="15.6">
      <c r="A81" s="7"/>
      <c r="B81" s="7"/>
      <c r="C81" s="7"/>
    </row>
    <row r="82" spans="1:3" ht="15.6">
      <c r="A82" s="7"/>
      <c r="B82" s="7"/>
      <c r="C82" s="7"/>
    </row>
    <row r="83" spans="1:3" ht="15.6">
      <c r="A83" s="7"/>
      <c r="B83" s="7"/>
      <c r="C83" s="7"/>
    </row>
    <row r="84" spans="1:3" ht="15.6">
      <c r="A84" s="7"/>
      <c r="B84" s="7"/>
      <c r="C84" s="7"/>
    </row>
    <row r="85" spans="1:3" ht="15.6">
      <c r="A85" s="7"/>
      <c r="B85" s="7"/>
      <c r="C85" s="7"/>
    </row>
    <row r="86" spans="1:3" ht="15.6">
      <c r="A86" s="7"/>
      <c r="B86" s="7"/>
      <c r="C86" s="7"/>
    </row>
    <row r="87" spans="1:3" ht="15.6">
      <c r="A87" s="7"/>
      <c r="B87" s="7"/>
      <c r="C87" s="7"/>
    </row>
    <row r="88" spans="1:3" ht="15.6">
      <c r="A88" s="7"/>
      <c r="B88" s="7"/>
      <c r="C88" s="7"/>
    </row>
    <row r="89" spans="1:3" ht="15.6">
      <c r="A89" s="7"/>
      <c r="B89" s="7"/>
      <c r="C89" s="7"/>
    </row>
    <row r="90" spans="1:3" ht="15.6">
      <c r="A90" s="7"/>
      <c r="B90" s="7"/>
      <c r="C90" s="7"/>
    </row>
    <row r="91" spans="1:3" ht="15.6">
      <c r="A91" s="7"/>
      <c r="B91" s="7"/>
      <c r="C91" s="7"/>
    </row>
    <row r="92" spans="1:3" ht="15.6">
      <c r="A92" s="7"/>
      <c r="B92" s="7"/>
      <c r="C92" s="7"/>
    </row>
    <row r="93" spans="1:3" ht="15.6">
      <c r="A93" s="7"/>
      <c r="B93" s="7"/>
      <c r="C93" s="7"/>
    </row>
    <row r="94" spans="1:3" ht="15.6">
      <c r="A94" s="7"/>
      <c r="B94" s="7"/>
      <c r="C94" s="7"/>
    </row>
    <row r="95" spans="1:3" ht="15.6">
      <c r="A95" s="7"/>
      <c r="B95" s="7"/>
      <c r="C95" s="7"/>
    </row>
    <row r="96" spans="1:3" ht="15.6">
      <c r="A96" s="7"/>
      <c r="B96" s="7"/>
      <c r="C96" s="7"/>
    </row>
    <row r="97" spans="1:3" ht="15.6">
      <c r="A97" s="7"/>
      <c r="B97" s="7"/>
      <c r="C97" s="7"/>
    </row>
    <row r="98" spans="1:3" ht="15.6">
      <c r="A98" s="7"/>
      <c r="B98" s="7"/>
      <c r="C98" s="7"/>
    </row>
    <row r="99" spans="1:3" ht="15.6">
      <c r="A99" s="7"/>
      <c r="B99" s="7"/>
      <c r="C99" s="7"/>
    </row>
    <row r="100" spans="1:3" ht="15.6">
      <c r="A100" s="7"/>
      <c r="B100" s="7"/>
      <c r="C100" s="7"/>
    </row>
    <row r="101" spans="1:3" ht="15.6">
      <c r="A101" s="7"/>
      <c r="B101" s="7"/>
      <c r="C101" s="7"/>
    </row>
    <row r="102" spans="1:3" ht="15.6">
      <c r="A102" s="7"/>
      <c r="B102" s="7"/>
      <c r="C102" s="7"/>
    </row>
    <row r="103" spans="1:3" ht="15.6">
      <c r="A103" s="7"/>
      <c r="B103" s="7"/>
      <c r="C103" s="7"/>
    </row>
    <row r="104" spans="1:3" ht="15.6">
      <c r="A104" s="7"/>
      <c r="B104" s="7"/>
      <c r="C104" s="7"/>
    </row>
    <row r="105" spans="1:3" ht="15.6">
      <c r="A105" s="7"/>
      <c r="B105" s="7"/>
      <c r="C105" s="7"/>
    </row>
    <row r="106" spans="1:3" ht="15.6">
      <c r="A106" s="7"/>
      <c r="B106" s="7"/>
      <c r="C106" s="7"/>
    </row>
    <row r="107" spans="1:3" ht="15.6">
      <c r="A107" s="7"/>
      <c r="B107" s="7"/>
      <c r="C107" s="7"/>
    </row>
    <row r="108" spans="1:3" ht="15.6">
      <c r="A108" s="7"/>
      <c r="B108" s="7"/>
      <c r="C108" s="7"/>
    </row>
    <row r="109" spans="1:3" ht="15.6">
      <c r="A109" s="7"/>
      <c r="B109" s="7"/>
      <c r="C109" s="7"/>
    </row>
    <row r="110" spans="1:3" ht="15.6">
      <c r="A110" s="7"/>
      <c r="B110" s="7"/>
      <c r="C110" s="7"/>
    </row>
    <row r="111" spans="1:3" ht="15.6">
      <c r="A111" s="7"/>
      <c r="B111" s="7"/>
      <c r="C111" s="7"/>
    </row>
    <row r="112" spans="1:3" ht="15.6">
      <c r="A112" s="7"/>
      <c r="B112" s="7"/>
      <c r="C112" s="7"/>
    </row>
    <row r="113" spans="1:3" ht="15.6">
      <c r="A113" s="7"/>
      <c r="B113" s="7"/>
      <c r="C113" s="7"/>
    </row>
    <row r="114" spans="1:3" ht="15.6">
      <c r="A114" s="7"/>
      <c r="B114" s="7"/>
      <c r="C114" s="7"/>
    </row>
    <row r="115" spans="1:3" ht="15.6">
      <c r="A115" s="7"/>
      <c r="B115" s="7"/>
      <c r="C115" s="7"/>
    </row>
    <row r="116" spans="1:3" ht="15.6">
      <c r="A116" s="7"/>
      <c r="B116" s="7"/>
      <c r="C116" s="7"/>
    </row>
    <row r="117" spans="1:3" ht="15.6">
      <c r="A117" s="7"/>
      <c r="B117" s="7"/>
      <c r="C117" s="7"/>
    </row>
    <row r="118" spans="1:3" ht="15.6">
      <c r="A118" s="7"/>
      <c r="B118" s="7"/>
      <c r="C118" s="7"/>
    </row>
    <row r="119" spans="1:3" ht="15.6">
      <c r="A119" s="7"/>
      <c r="B119" s="7"/>
      <c r="C119" s="7"/>
    </row>
    <row r="120" spans="1:3" ht="15.6">
      <c r="A120" s="7"/>
      <c r="B120" s="7"/>
      <c r="C120" s="7"/>
    </row>
    <row r="121" spans="1:3" ht="15.6">
      <c r="A121" s="7"/>
      <c r="B121" s="7"/>
      <c r="C121" s="7"/>
    </row>
    <row r="122" spans="1:3" ht="15.6">
      <c r="A122" s="7"/>
      <c r="B122" s="7"/>
      <c r="C122" s="7"/>
    </row>
    <row r="123" spans="1:3" ht="15.6">
      <c r="A123" s="7"/>
      <c r="B123" s="7"/>
      <c r="C123" s="7"/>
    </row>
    <row r="124" spans="1:3" ht="15.6">
      <c r="A124" s="7"/>
      <c r="B124" s="7"/>
      <c r="C124" s="7"/>
    </row>
    <row r="125" spans="1:3" ht="15.6">
      <c r="A125" s="7"/>
      <c r="B125" s="7"/>
      <c r="C125" s="7"/>
    </row>
    <row r="126" spans="1:3" ht="15.6">
      <c r="A126" s="7"/>
      <c r="B126" s="7"/>
      <c r="C126" s="7"/>
    </row>
    <row r="127" spans="1:3" ht="15.6">
      <c r="A127" s="7"/>
      <c r="B127" s="7"/>
      <c r="C127" s="7"/>
    </row>
    <row r="128" spans="1:3" ht="15.6">
      <c r="A128" s="7"/>
      <c r="B128" s="7"/>
      <c r="C128" s="7"/>
    </row>
    <row r="129" spans="1:3" ht="15.6">
      <c r="A129" s="7"/>
      <c r="B129" s="7"/>
      <c r="C129" s="7"/>
    </row>
    <row r="130" spans="1:3" ht="15.6">
      <c r="A130" s="7"/>
      <c r="B130" s="7"/>
      <c r="C130" s="7"/>
    </row>
    <row r="131" spans="1:3" ht="15.6">
      <c r="A131" s="7"/>
      <c r="B131" s="7"/>
      <c r="C131" s="7"/>
    </row>
    <row r="132" spans="1:3" ht="15.6">
      <c r="A132" s="7"/>
      <c r="B132" s="7"/>
      <c r="C132" s="7"/>
    </row>
    <row r="133" spans="1:3" ht="15.6">
      <c r="A133" s="7"/>
      <c r="B133" s="7"/>
      <c r="C133" s="7"/>
    </row>
    <row r="134" spans="1:3" ht="15.6">
      <c r="A134" s="7"/>
      <c r="B134" s="7"/>
      <c r="C134" s="7"/>
    </row>
    <row r="135" spans="1:3" ht="15.6">
      <c r="A135" s="7"/>
      <c r="B135" s="7"/>
      <c r="C135" s="7"/>
    </row>
    <row r="136" spans="1:3" ht="15.6">
      <c r="A136" s="7"/>
      <c r="B136" s="7"/>
      <c r="C136" s="7"/>
    </row>
    <row r="137" spans="1:3" ht="15.6">
      <c r="A137" s="7"/>
      <c r="B137" s="7"/>
      <c r="C137" s="7"/>
    </row>
    <row r="138" spans="1:3" ht="15.6">
      <c r="A138" s="7"/>
      <c r="B138" s="7"/>
      <c r="C138" s="7"/>
    </row>
    <row r="139" spans="1:3" ht="15.6">
      <c r="A139" s="7"/>
      <c r="B139" s="7"/>
      <c r="C139" s="7"/>
    </row>
    <row r="140" spans="1:3" ht="15.6">
      <c r="A140" s="7"/>
      <c r="B140" s="7"/>
      <c r="C140" s="7"/>
    </row>
    <row r="141" spans="1:3" ht="15.6">
      <c r="A141" s="7"/>
      <c r="B141" s="7"/>
      <c r="C141" s="7"/>
    </row>
    <row r="142" spans="1:3" ht="15.6">
      <c r="A142" s="7"/>
      <c r="B142" s="7"/>
      <c r="C142" s="7"/>
    </row>
    <row r="143" spans="1:3" ht="15.6">
      <c r="A143" s="7"/>
      <c r="B143" s="7"/>
      <c r="C143" s="7"/>
    </row>
    <row r="144" spans="1:3" ht="15.6">
      <c r="A144" s="7"/>
      <c r="B144" s="7"/>
      <c r="C144" s="7"/>
    </row>
    <row r="145" spans="1:3" ht="15.6">
      <c r="A145" s="7"/>
      <c r="B145" s="7"/>
      <c r="C145" s="7"/>
    </row>
    <row r="146" spans="1:3" ht="15.6">
      <c r="A146" s="7"/>
      <c r="B146" s="7"/>
      <c r="C146" s="7"/>
    </row>
    <row r="147" spans="1:3" ht="15.6">
      <c r="A147" s="7"/>
      <c r="B147" s="7"/>
      <c r="C147" s="7"/>
    </row>
    <row r="148" spans="1:3" ht="15.6">
      <c r="A148" s="7"/>
      <c r="B148" s="7"/>
      <c r="C148" s="7"/>
    </row>
    <row r="149" spans="1:3" ht="15.6">
      <c r="A149" s="7"/>
      <c r="B149" s="7"/>
      <c r="C149" s="7"/>
    </row>
    <row r="150" spans="1:3" ht="15.6">
      <c r="A150" s="7"/>
      <c r="B150" s="7"/>
      <c r="C150" s="7"/>
    </row>
    <row r="151" spans="1:3" ht="15.6">
      <c r="A151" s="7"/>
      <c r="B151" s="7"/>
      <c r="C151" s="7"/>
    </row>
    <row r="152" spans="1:3" ht="15.6">
      <c r="A152" s="7"/>
      <c r="B152" s="7"/>
      <c r="C152" s="7"/>
    </row>
    <row r="153" spans="1:3" ht="15.6">
      <c r="A153" s="7"/>
      <c r="B153" s="7"/>
      <c r="C153" s="7"/>
    </row>
    <row r="154" spans="1:3" ht="15.6">
      <c r="A154" s="7"/>
      <c r="B154" s="7"/>
      <c r="C154" s="7"/>
    </row>
    <row r="155" spans="1:3" ht="15.6">
      <c r="A155" s="7"/>
      <c r="B155" s="7"/>
      <c r="C155" s="7"/>
    </row>
    <row r="156" spans="1:3" ht="15.6">
      <c r="A156" s="7"/>
      <c r="B156" s="7"/>
      <c r="C156" s="7"/>
    </row>
    <row r="157" spans="1:3" ht="15.6">
      <c r="A157" s="7"/>
      <c r="B157" s="7"/>
      <c r="C157" s="7"/>
    </row>
    <row r="158" spans="1:3" ht="15.6">
      <c r="A158" s="7"/>
      <c r="B158" s="7"/>
      <c r="C158" s="7"/>
    </row>
    <row r="159" spans="1:3" ht="15.6">
      <c r="A159" s="7"/>
      <c r="B159" s="7"/>
      <c r="C159" s="7"/>
    </row>
    <row r="160" spans="1:3" ht="15.6">
      <c r="A160" s="7"/>
      <c r="B160" s="7"/>
      <c r="C160" s="7"/>
    </row>
    <row r="161" spans="1:3" ht="15.6">
      <c r="A161" s="7"/>
      <c r="B161" s="7"/>
      <c r="C161" s="7"/>
    </row>
    <row r="162" spans="1:3" ht="15.6">
      <c r="A162" s="7"/>
      <c r="B162" s="7"/>
      <c r="C162" s="7"/>
    </row>
    <row r="163" spans="1:3" ht="15.6">
      <c r="A163" s="7"/>
      <c r="B163" s="7"/>
      <c r="C163" s="7"/>
    </row>
    <row r="164" spans="1:3" ht="15.6">
      <c r="A164" s="7"/>
      <c r="B164" s="7"/>
      <c r="C164" s="7"/>
    </row>
    <row r="165" spans="1:3" ht="15.6">
      <c r="A165" s="7"/>
      <c r="B165" s="7"/>
      <c r="C165" s="7"/>
    </row>
    <row r="166" spans="1:3" ht="15.6">
      <c r="A166" s="7"/>
      <c r="B166" s="7"/>
      <c r="C166" s="7"/>
    </row>
    <row r="167" spans="1:3" ht="15.6">
      <c r="A167" s="7"/>
      <c r="B167" s="7"/>
      <c r="C167" s="7"/>
    </row>
    <row r="168" spans="1:3" ht="15.6">
      <c r="A168" s="7"/>
      <c r="B168" s="7"/>
      <c r="C168" s="7"/>
    </row>
    <row r="169" spans="1:3" ht="15.6">
      <c r="A169" s="7"/>
      <c r="B169" s="7"/>
      <c r="C169" s="7"/>
    </row>
    <row r="170" spans="1:3" ht="15.6">
      <c r="A170" s="7"/>
      <c r="B170" s="7"/>
      <c r="C170" s="7"/>
    </row>
    <row r="171" spans="1:3" ht="15.6">
      <c r="A171" s="7"/>
      <c r="B171" s="7"/>
      <c r="C171" s="7"/>
    </row>
    <row r="172" spans="1:3" ht="15.6">
      <c r="A172" s="7"/>
      <c r="B172" s="7"/>
      <c r="C172" s="7"/>
    </row>
    <row r="173" spans="1:3" ht="15.6">
      <c r="A173" s="7"/>
      <c r="B173" s="7"/>
      <c r="C173" s="7"/>
    </row>
    <row r="174" spans="1:3" ht="15.6">
      <c r="A174" s="7"/>
      <c r="B174" s="7"/>
      <c r="C174" s="7"/>
    </row>
    <row r="175" spans="1:3" ht="15.6">
      <c r="A175" s="7"/>
      <c r="B175" s="7"/>
      <c r="C175" s="7"/>
    </row>
    <row r="176" spans="1:3" ht="15.6">
      <c r="A176" s="7"/>
      <c r="B176" s="7"/>
      <c r="C176" s="7"/>
    </row>
    <row r="177" spans="1:3" ht="15.6">
      <c r="A177" s="7"/>
      <c r="B177" s="7"/>
      <c r="C177" s="7"/>
    </row>
    <row r="178" spans="1:3" ht="15.6">
      <c r="A178" s="7"/>
      <c r="B178" s="7"/>
      <c r="C178" s="7"/>
    </row>
    <row r="179" spans="1:3" ht="15.6">
      <c r="A179" s="7"/>
      <c r="B179" s="7"/>
      <c r="C179" s="7"/>
    </row>
    <row r="180" spans="1:3" ht="15.6">
      <c r="A180" s="7"/>
      <c r="B180" s="7"/>
      <c r="C180" s="7"/>
    </row>
    <row r="181" spans="1:3" ht="15.6">
      <c r="A181" s="7"/>
      <c r="B181" s="7"/>
      <c r="C181" s="7"/>
    </row>
    <row r="182" spans="1:3" ht="15.6">
      <c r="A182" s="7"/>
      <c r="B182" s="7"/>
      <c r="C182" s="7"/>
    </row>
    <row r="183" spans="1:3" ht="15.6">
      <c r="A183" s="7"/>
      <c r="B183" s="7"/>
      <c r="C183" s="7"/>
    </row>
    <row r="184" spans="1:3" ht="15.6">
      <c r="A184" s="7"/>
      <c r="B184" s="7"/>
      <c r="C184" s="7"/>
    </row>
    <row r="185" spans="1:3" ht="15.6">
      <c r="A185" s="7"/>
      <c r="B185" s="7"/>
      <c r="C185" s="7"/>
    </row>
    <row r="186" spans="1:3" ht="15.6">
      <c r="A186" s="7"/>
      <c r="B186" s="7"/>
      <c r="C186" s="7"/>
    </row>
    <row r="187" spans="1:3" ht="15.6">
      <c r="A187" s="7"/>
      <c r="B187" s="7"/>
      <c r="C187" s="7"/>
    </row>
    <row r="188" spans="1:3" ht="15.6">
      <c r="A188" s="7"/>
      <c r="B188" s="7"/>
      <c r="C188" s="7"/>
    </row>
    <row r="189" spans="1:3" ht="15.6">
      <c r="A189" s="7"/>
      <c r="B189" s="7"/>
      <c r="C189" s="7"/>
    </row>
    <row r="190" spans="1:3" ht="15.6">
      <c r="A190" s="7"/>
      <c r="B190" s="7"/>
      <c r="C190" s="7"/>
    </row>
    <row r="191" spans="1:3" ht="15.6">
      <c r="A191" s="7"/>
      <c r="B191" s="7"/>
      <c r="C191" s="7"/>
    </row>
    <row r="192" spans="1:3" ht="15.6">
      <c r="A192" s="7"/>
      <c r="B192" s="7"/>
      <c r="C192" s="7"/>
    </row>
    <row r="193" spans="1:3" ht="15.6">
      <c r="A193" s="7"/>
      <c r="B193" s="7"/>
      <c r="C193" s="7"/>
    </row>
    <row r="194" spans="1:3" ht="15.6">
      <c r="A194" s="7"/>
      <c r="B194" s="7"/>
      <c r="C194" s="7"/>
    </row>
    <row r="195" spans="1:3" ht="15.6">
      <c r="A195" s="7"/>
      <c r="B195" s="7"/>
      <c r="C195" s="7"/>
    </row>
    <row r="196" spans="1:3" ht="15.6">
      <c r="A196" s="7"/>
      <c r="B196" s="7"/>
      <c r="C196" s="7"/>
    </row>
    <row r="197" spans="1:3" ht="15.6">
      <c r="A197" s="7"/>
      <c r="B197" s="7"/>
      <c r="C197" s="7"/>
    </row>
    <row r="198" spans="1:3" ht="15.6">
      <c r="A198" s="7"/>
      <c r="B198" s="7"/>
      <c r="C198" s="7"/>
    </row>
    <row r="199" spans="1:3" ht="15.6">
      <c r="A199" s="7"/>
      <c r="B199" s="7"/>
      <c r="C199" s="7"/>
    </row>
    <row r="200" spans="1:3" ht="15.6">
      <c r="A200" s="7"/>
      <c r="B200" s="7"/>
      <c r="C200" s="7"/>
    </row>
    <row r="201" spans="1:3" ht="15.6">
      <c r="A201" s="7"/>
      <c r="B201" s="7"/>
      <c r="C201" s="7"/>
    </row>
    <row r="202" spans="1:3" ht="15.6">
      <c r="A202" s="7"/>
      <c r="B202" s="7"/>
      <c r="C202" s="7"/>
    </row>
    <row r="203" spans="1:3" ht="15.6">
      <c r="A203" s="7"/>
      <c r="B203" s="7"/>
      <c r="C203" s="7"/>
    </row>
    <row r="204" spans="1:3" ht="15.6">
      <c r="A204" s="7"/>
      <c r="B204" s="7"/>
      <c r="C204" s="7"/>
    </row>
    <row r="205" spans="1:3" ht="15.6">
      <c r="A205" s="7"/>
      <c r="B205" s="7"/>
      <c r="C205" s="7"/>
    </row>
    <row r="206" spans="1:3" ht="15.6">
      <c r="A206" s="7"/>
      <c r="B206" s="7"/>
      <c r="C206" s="7"/>
    </row>
    <row r="207" spans="1:3" ht="15.6">
      <c r="A207" s="7"/>
      <c r="B207" s="7"/>
      <c r="C207" s="7"/>
    </row>
    <row r="208" spans="1:3" ht="15.6">
      <c r="A208" s="7"/>
      <c r="B208" s="7"/>
      <c r="C208" s="7"/>
    </row>
    <row r="209" spans="1:3" ht="15.6">
      <c r="A209" s="7"/>
      <c r="B209" s="7"/>
      <c r="C209" s="7"/>
    </row>
    <row r="210" spans="1:3" ht="15.6">
      <c r="A210" s="7"/>
      <c r="B210" s="7"/>
      <c r="C210" s="7"/>
    </row>
    <row r="211" spans="1:3" ht="15.6">
      <c r="A211" s="7"/>
      <c r="B211" s="7"/>
      <c r="C211" s="7"/>
    </row>
    <row r="212" spans="1:3" ht="15.6">
      <c r="A212" s="7"/>
      <c r="B212" s="7"/>
      <c r="C212" s="7"/>
    </row>
    <row r="213" spans="1:3" ht="15.6">
      <c r="A213" s="7"/>
      <c r="B213" s="7"/>
      <c r="C213" s="7"/>
    </row>
    <row r="214" spans="1:3" ht="15.6">
      <c r="A214" s="7"/>
      <c r="B214" s="7"/>
      <c r="C214" s="7"/>
    </row>
    <row r="215" spans="1:3" ht="15.6">
      <c r="A215" s="7"/>
      <c r="B215" s="7"/>
      <c r="C215" s="7"/>
    </row>
    <row r="216" spans="1:3" ht="15.6">
      <c r="A216" s="7"/>
      <c r="B216" s="7"/>
      <c r="C216" s="7"/>
    </row>
    <row r="217" spans="1:3" ht="15.6">
      <c r="A217" s="7"/>
      <c r="B217" s="7"/>
      <c r="C217" s="7"/>
    </row>
    <row r="218" spans="1:3" ht="15.6">
      <c r="A218" s="7"/>
      <c r="B218" s="7"/>
      <c r="C218" s="7"/>
    </row>
    <row r="219" spans="1:3" ht="15.6">
      <c r="A219" s="7"/>
      <c r="B219" s="7"/>
      <c r="C219" s="7"/>
    </row>
    <row r="220" spans="1:3" ht="15.6">
      <c r="A220" s="7"/>
      <c r="B220" s="7"/>
      <c r="C220" s="7"/>
    </row>
    <row r="221" spans="1:3" ht="15.6">
      <c r="A221" s="7"/>
      <c r="B221" s="7"/>
      <c r="C221" s="7"/>
    </row>
    <row r="222" spans="1:3" ht="15.6">
      <c r="A222" s="7"/>
      <c r="B222" s="7"/>
      <c r="C222" s="7"/>
    </row>
    <row r="223" spans="1:3" ht="15.6">
      <c r="A223" s="7"/>
      <c r="B223" s="7"/>
      <c r="C223" s="7"/>
    </row>
    <row r="224" spans="1:3" ht="15.6">
      <c r="A224" s="7"/>
      <c r="B224" s="7"/>
      <c r="C224" s="7"/>
    </row>
    <row r="225" spans="1:3" ht="15.6">
      <c r="A225" s="7"/>
      <c r="B225" s="7"/>
      <c r="C225" s="7"/>
    </row>
    <row r="226" spans="1:3" ht="15.6">
      <c r="A226" s="7"/>
      <c r="B226" s="7"/>
      <c r="C226" s="7"/>
    </row>
    <row r="227" spans="1:3" ht="15.6">
      <c r="A227" s="7"/>
      <c r="B227" s="7"/>
      <c r="C227" s="7"/>
    </row>
    <row r="228" spans="1:3" ht="15.6">
      <c r="A228" s="7"/>
      <c r="B228" s="7"/>
      <c r="C228" s="7"/>
    </row>
    <row r="229" spans="1:3" ht="15.6">
      <c r="A229" s="7"/>
      <c r="B229" s="7"/>
      <c r="C229" s="7"/>
    </row>
    <row r="230" spans="1:3" ht="15.6">
      <c r="A230" s="7"/>
      <c r="B230" s="7"/>
      <c r="C230" s="7"/>
    </row>
    <row r="231" spans="1:3" ht="15.6">
      <c r="A231" s="7"/>
      <c r="B231" s="7"/>
      <c r="C231" s="7"/>
    </row>
    <row r="232" spans="1:3" ht="15.6">
      <c r="A232" s="7"/>
      <c r="B232" s="7"/>
      <c r="C232" s="7"/>
    </row>
    <row r="233" spans="1:3" ht="15.6">
      <c r="A233" s="7"/>
      <c r="B233" s="7"/>
      <c r="C233" s="7"/>
    </row>
    <row r="234" spans="1:3" ht="15.6">
      <c r="A234" s="7"/>
      <c r="B234" s="7"/>
      <c r="C234" s="7"/>
    </row>
    <row r="235" spans="1:3" ht="15.6">
      <c r="A235" s="7"/>
      <c r="B235" s="7"/>
      <c r="C235" s="7"/>
    </row>
    <row r="236" spans="1:3" ht="15.6">
      <c r="A236" s="7"/>
      <c r="B236" s="7"/>
      <c r="C236" s="7"/>
    </row>
    <row r="237" spans="1:3" ht="15.6">
      <c r="A237" s="7"/>
      <c r="B237" s="7"/>
      <c r="C237" s="7"/>
    </row>
    <row r="238" spans="1:3" ht="15.6">
      <c r="A238" s="7"/>
      <c r="B238" s="7"/>
      <c r="C238" s="7"/>
    </row>
    <row r="239" spans="1:3" ht="15.6">
      <c r="A239" s="7"/>
      <c r="B239" s="7"/>
      <c r="C239" s="7"/>
    </row>
    <row r="240" spans="1:3" ht="15.6">
      <c r="A240" s="7"/>
      <c r="B240" s="7"/>
      <c r="C240" s="7"/>
    </row>
    <row r="241" spans="1:3" ht="15.6">
      <c r="A241" s="7"/>
      <c r="B241" s="7"/>
      <c r="C241" s="7"/>
    </row>
    <row r="242" spans="1:3" ht="15.6">
      <c r="A242" s="7"/>
      <c r="B242" s="7"/>
      <c r="C242" s="7"/>
    </row>
    <row r="243" spans="1:3" ht="15.6">
      <c r="A243" s="7"/>
      <c r="B243" s="7"/>
      <c r="C243" s="7"/>
    </row>
    <row r="244" spans="1:3" ht="15.6">
      <c r="A244" s="7"/>
      <c r="B244" s="7"/>
      <c r="C244" s="7"/>
    </row>
    <row r="245" spans="1:3" ht="15.6">
      <c r="A245" s="7"/>
      <c r="B245" s="7"/>
      <c r="C245" s="7"/>
    </row>
    <row r="246" spans="1:3" ht="15.6">
      <c r="A246" s="7"/>
      <c r="B246" s="7"/>
      <c r="C246" s="7"/>
    </row>
    <row r="247" spans="1:3" ht="15.6">
      <c r="A247" s="7"/>
      <c r="B247" s="7"/>
      <c r="C247" s="7"/>
    </row>
    <row r="248" spans="1:3" ht="15.6">
      <c r="A248" s="7"/>
      <c r="B248" s="7"/>
      <c r="C248" s="7"/>
    </row>
    <row r="249" spans="1:3" ht="15.6">
      <c r="A249" s="7"/>
      <c r="B249" s="7"/>
      <c r="C249" s="7"/>
    </row>
    <row r="250" spans="1:3" ht="15.6">
      <c r="A250" s="7"/>
      <c r="B250" s="7"/>
      <c r="C250" s="7"/>
    </row>
    <row r="251" spans="1:3" ht="15.6">
      <c r="A251" s="7"/>
      <c r="B251" s="7"/>
      <c r="C251" s="7"/>
    </row>
    <row r="252" spans="1:3" ht="15.6">
      <c r="A252" s="7"/>
      <c r="B252" s="7"/>
      <c r="C252" s="7"/>
    </row>
    <row r="253" spans="1:3" ht="15.6">
      <c r="A253" s="7"/>
      <c r="B253" s="7"/>
      <c r="C253" s="7"/>
    </row>
    <row r="254" spans="1:3" ht="15.6">
      <c r="A254" s="7"/>
      <c r="B254" s="7"/>
      <c r="C254" s="7"/>
    </row>
    <row r="255" spans="1:3" ht="15.6">
      <c r="A255" s="7"/>
      <c r="B255" s="7"/>
      <c r="C255" s="7"/>
    </row>
    <row r="256" spans="1:3" ht="15.6">
      <c r="A256" s="7"/>
      <c r="B256" s="7"/>
      <c r="C256" s="7"/>
    </row>
    <row r="257" spans="1:3" ht="15.6">
      <c r="A257" s="7"/>
      <c r="B257" s="7"/>
      <c r="C257" s="7"/>
    </row>
    <row r="258" spans="1:3" ht="15.6">
      <c r="A258" s="7"/>
      <c r="B258" s="7"/>
      <c r="C258" s="7"/>
    </row>
    <row r="259" spans="1:3" ht="15.6">
      <c r="A259" s="7"/>
      <c r="B259" s="7"/>
      <c r="C259" s="7"/>
    </row>
    <row r="260" spans="1:3" ht="15.6">
      <c r="A260" s="7"/>
      <c r="B260" s="7"/>
      <c r="C260" s="7"/>
    </row>
    <row r="261" spans="1:3" ht="15.6">
      <c r="A261" s="7"/>
      <c r="B261" s="7"/>
      <c r="C261" s="7"/>
    </row>
    <row r="262" spans="1:3" ht="15.6">
      <c r="A262" s="7"/>
      <c r="B262" s="7"/>
      <c r="C262" s="7"/>
    </row>
    <row r="263" spans="1:3" ht="15.6">
      <c r="A263" s="7"/>
      <c r="B263" s="7"/>
      <c r="C263" s="7"/>
    </row>
    <row r="264" spans="1:3" ht="15.6">
      <c r="A264" s="7"/>
      <c r="B264" s="7"/>
      <c r="C264" s="7"/>
    </row>
    <row r="265" spans="1:3" ht="15.6">
      <c r="A265" s="7"/>
      <c r="B265" s="7"/>
      <c r="C265" s="7"/>
    </row>
    <row r="266" spans="1:3" ht="15.6">
      <c r="A266" s="7"/>
      <c r="B266" s="7"/>
      <c r="C266" s="7"/>
    </row>
    <row r="267" spans="1:3" ht="15.6">
      <c r="A267" s="7"/>
      <c r="B267" s="7"/>
      <c r="C267" s="7"/>
    </row>
    <row r="268" spans="1:3" ht="15.6">
      <c r="A268" s="7"/>
      <c r="B268" s="7"/>
      <c r="C268" s="7"/>
    </row>
    <row r="269" spans="1:3" ht="15.6">
      <c r="A269" s="7"/>
      <c r="B269" s="7"/>
      <c r="C269" s="7"/>
    </row>
    <row r="270" spans="1:3" ht="15.6">
      <c r="A270" s="7"/>
      <c r="B270" s="7"/>
      <c r="C270" s="7"/>
    </row>
    <row r="271" spans="1:3" ht="15.6">
      <c r="A271" s="7"/>
      <c r="B271" s="7"/>
      <c r="C271" s="7"/>
    </row>
    <row r="272" spans="1:3" ht="15.6">
      <c r="A272" s="7"/>
      <c r="B272" s="7"/>
      <c r="C272" s="7"/>
    </row>
    <row r="273" spans="1:3" ht="15.6">
      <c r="A273" s="7"/>
      <c r="B273" s="7"/>
      <c r="C273" s="7"/>
    </row>
    <row r="274" spans="1:3" ht="15.6">
      <c r="A274" s="7"/>
      <c r="B274" s="7"/>
      <c r="C274" s="7"/>
    </row>
    <row r="275" spans="1:3" ht="15.6">
      <c r="A275" s="7"/>
      <c r="B275" s="7"/>
      <c r="C275" s="7"/>
    </row>
    <row r="276" spans="1:3" ht="15.6">
      <c r="A276" s="7"/>
      <c r="B276" s="7"/>
      <c r="C276" s="7"/>
    </row>
    <row r="277" spans="1:3" ht="15.6">
      <c r="A277" s="7"/>
      <c r="B277" s="7"/>
      <c r="C277" s="7"/>
    </row>
    <row r="278" spans="1:3" ht="15.6">
      <c r="A278" s="7"/>
      <c r="B278" s="7"/>
      <c r="C278" s="7"/>
    </row>
    <row r="279" spans="1:3" ht="15.6">
      <c r="A279" s="7"/>
      <c r="B279" s="7"/>
      <c r="C279" s="7"/>
    </row>
    <row r="280" spans="1:3" ht="15.6">
      <c r="A280" s="7"/>
      <c r="B280" s="7"/>
      <c r="C280" s="7"/>
    </row>
    <row r="281" spans="1:3" ht="15.6">
      <c r="A281" s="7"/>
      <c r="B281" s="7"/>
      <c r="C281" s="7"/>
    </row>
    <row r="282" spans="1:3" ht="15.6">
      <c r="A282" s="7"/>
      <c r="B282" s="7"/>
      <c r="C282" s="7"/>
    </row>
    <row r="283" spans="1:3" ht="15.6">
      <c r="A283" s="7"/>
      <c r="B283" s="7"/>
      <c r="C283" s="7"/>
    </row>
    <row r="284" spans="1:3" ht="15.6">
      <c r="A284" s="7"/>
      <c r="B284" s="7"/>
      <c r="C284" s="7"/>
    </row>
    <row r="285" spans="1:3" ht="15.6">
      <c r="A285" s="7"/>
      <c r="B285" s="7"/>
      <c r="C285" s="7"/>
    </row>
    <row r="286" spans="1:3" ht="15.6">
      <c r="A286" s="7"/>
      <c r="B286" s="7"/>
      <c r="C286" s="7"/>
    </row>
    <row r="287" spans="1:3" ht="15.6">
      <c r="A287" s="7"/>
      <c r="B287" s="7"/>
      <c r="C287" s="7"/>
    </row>
    <row r="288" spans="1:3" ht="15.6">
      <c r="A288" s="7"/>
      <c r="B288" s="7"/>
      <c r="C288" s="7"/>
    </row>
    <row r="289" spans="1:3" ht="15.6">
      <c r="A289" s="7"/>
      <c r="B289" s="7"/>
      <c r="C289" s="7"/>
    </row>
    <row r="290" spans="1:3" ht="15.6">
      <c r="A290" s="7"/>
      <c r="B290" s="7"/>
      <c r="C290" s="7"/>
    </row>
    <row r="291" spans="1:3" ht="15.6">
      <c r="A291" s="7"/>
      <c r="B291" s="7"/>
      <c r="C291" s="7"/>
    </row>
    <row r="292" spans="1:3" ht="15.6">
      <c r="A292" s="7"/>
      <c r="B292" s="7"/>
      <c r="C292" s="7"/>
    </row>
    <row r="293" spans="1:3" ht="15.6">
      <c r="A293" s="7"/>
      <c r="B293" s="7"/>
      <c r="C293" s="7"/>
    </row>
    <row r="294" spans="1:3" ht="15.6">
      <c r="A294" s="7"/>
      <c r="B294" s="7"/>
      <c r="C294" s="7"/>
    </row>
    <row r="295" spans="1:3" ht="15.6">
      <c r="A295" s="7"/>
      <c r="B295" s="7"/>
      <c r="C295" s="7"/>
    </row>
    <row r="296" spans="1:3" ht="15.6">
      <c r="A296" s="7"/>
      <c r="B296" s="7"/>
      <c r="C296" s="7"/>
    </row>
    <row r="297" spans="1:3" ht="15.6">
      <c r="A297" s="7"/>
      <c r="B297" s="7"/>
      <c r="C297" s="7"/>
    </row>
    <row r="298" spans="1:3" ht="15.6">
      <c r="A298" s="7"/>
      <c r="B298" s="7"/>
      <c r="C298" s="7"/>
    </row>
    <row r="299" spans="1:3" ht="15.6">
      <c r="A299" s="7"/>
      <c r="B299" s="7"/>
      <c r="C299" s="7"/>
    </row>
    <row r="300" spans="1:3" ht="15.6">
      <c r="A300" s="7"/>
      <c r="B300" s="7"/>
      <c r="C300" s="7"/>
    </row>
    <row r="301" spans="1:3" ht="15.6">
      <c r="A301" s="7"/>
      <c r="B301" s="7"/>
      <c r="C301" s="7"/>
    </row>
    <row r="302" spans="1:3" ht="15.6">
      <c r="A302" s="7"/>
      <c r="B302" s="7"/>
      <c r="C302" s="7"/>
    </row>
    <row r="303" spans="1:3" ht="15.6">
      <c r="A303" s="7"/>
      <c r="B303" s="7"/>
      <c r="C303" s="7"/>
    </row>
    <row r="304" spans="1:3" ht="15.6">
      <c r="A304" s="7"/>
      <c r="B304" s="7"/>
      <c r="C304" s="7"/>
    </row>
    <row r="305" spans="1:3" ht="15.6">
      <c r="A305" s="7"/>
      <c r="B305" s="7"/>
      <c r="C305" s="7"/>
    </row>
    <row r="306" spans="1:3" ht="15.6">
      <c r="A306" s="7"/>
      <c r="B306" s="7"/>
      <c r="C306" s="7"/>
    </row>
    <row r="307" spans="1:3" ht="15.6">
      <c r="A307" s="7"/>
      <c r="B307" s="7"/>
      <c r="C307" s="7"/>
    </row>
    <row r="308" spans="1:3" ht="15.6">
      <c r="A308" s="7"/>
      <c r="B308" s="7"/>
      <c r="C308" s="7"/>
    </row>
    <row r="309" spans="1:3" ht="15.6">
      <c r="A309" s="7"/>
      <c r="B309" s="7"/>
      <c r="C309" s="7"/>
    </row>
    <row r="310" spans="1:3" ht="15.6">
      <c r="A310" s="7"/>
      <c r="B310" s="7"/>
      <c r="C310" s="7"/>
    </row>
    <row r="311" spans="1:3" ht="15.6">
      <c r="A311" s="7"/>
      <c r="B311" s="7"/>
      <c r="C311" s="7"/>
    </row>
    <row r="312" spans="1:3" ht="15.6">
      <c r="A312" s="7"/>
      <c r="B312" s="7"/>
      <c r="C312" s="7"/>
    </row>
    <row r="313" spans="1:3" ht="15.6">
      <c r="A313" s="7"/>
      <c r="B313" s="7"/>
      <c r="C313" s="7"/>
    </row>
    <row r="314" spans="1:3" ht="15.6">
      <c r="A314" s="7"/>
      <c r="B314" s="7"/>
      <c r="C314" s="7"/>
    </row>
    <row r="315" spans="1:3" ht="15.6">
      <c r="A315" s="7"/>
      <c r="B315" s="7"/>
      <c r="C315" s="7"/>
    </row>
    <row r="316" spans="1:3" ht="15.6">
      <c r="A316" s="7"/>
      <c r="B316" s="7"/>
      <c r="C316" s="7"/>
    </row>
    <row r="317" spans="1:3" ht="15.6">
      <c r="A317" s="7"/>
      <c r="B317" s="7"/>
      <c r="C317" s="7"/>
    </row>
    <row r="318" spans="1:3" ht="15.6">
      <c r="A318" s="7"/>
      <c r="B318" s="7"/>
      <c r="C318" s="7"/>
    </row>
    <row r="319" spans="1:3" ht="15.6">
      <c r="A319" s="7"/>
      <c r="B319" s="7"/>
      <c r="C319" s="7"/>
    </row>
    <row r="320" spans="1:3" ht="15.6">
      <c r="A320" s="7"/>
      <c r="B320" s="7"/>
      <c r="C320" s="7"/>
    </row>
    <row r="321" spans="1:3" ht="15.6">
      <c r="A321" s="7"/>
      <c r="B321" s="7"/>
      <c r="C321" s="7"/>
    </row>
    <row r="322" spans="1:3" ht="15.6">
      <c r="A322" s="7"/>
      <c r="B322" s="7"/>
      <c r="C322" s="7"/>
    </row>
    <row r="323" spans="1:3" ht="15.6">
      <c r="A323" s="7"/>
      <c r="B323" s="7"/>
      <c r="C323" s="7"/>
    </row>
    <row r="324" spans="1:3" ht="15.6">
      <c r="A324" s="7"/>
      <c r="B324" s="7"/>
      <c r="C324" s="7"/>
    </row>
    <row r="325" spans="1:3" ht="15.6">
      <c r="A325" s="7"/>
      <c r="B325" s="7"/>
      <c r="C325" s="7"/>
    </row>
    <row r="326" spans="1:3" ht="15.6">
      <c r="A326" s="7"/>
      <c r="B326" s="7"/>
      <c r="C326" s="7"/>
    </row>
    <row r="327" spans="1:3" ht="15.6">
      <c r="A327" s="7"/>
      <c r="B327" s="7"/>
      <c r="C327" s="7"/>
    </row>
    <row r="328" spans="1:3" ht="15.6">
      <c r="A328" s="7"/>
      <c r="B328" s="7"/>
      <c r="C328" s="7"/>
    </row>
    <row r="329" spans="1:3" ht="15.6">
      <c r="A329" s="7"/>
      <c r="B329" s="7"/>
      <c r="C329" s="7"/>
    </row>
    <row r="330" spans="1:3" ht="15.6">
      <c r="A330" s="7"/>
      <c r="B330" s="7"/>
      <c r="C330" s="7"/>
    </row>
    <row r="331" spans="1:3" ht="15.6">
      <c r="A331" s="7"/>
      <c r="B331" s="7"/>
      <c r="C331" s="7"/>
    </row>
    <row r="332" spans="1:3" ht="15.6">
      <c r="A332" s="7"/>
      <c r="B332" s="7"/>
      <c r="C332" s="7"/>
    </row>
    <row r="333" spans="1:3" ht="15.6">
      <c r="A333" s="7"/>
      <c r="B333" s="7"/>
      <c r="C333" s="7"/>
    </row>
    <row r="334" spans="1:3" ht="15.6">
      <c r="A334" s="7"/>
      <c r="B334" s="7"/>
      <c r="C334" s="7"/>
    </row>
    <row r="335" spans="1:3" ht="15.6">
      <c r="A335" s="7"/>
      <c r="B335" s="7"/>
      <c r="C335" s="7"/>
    </row>
    <row r="336" spans="1:3" ht="15.6">
      <c r="A336" s="7"/>
      <c r="B336" s="7"/>
      <c r="C336" s="7"/>
    </row>
    <row r="337" spans="1:3" ht="15.6">
      <c r="A337" s="7"/>
      <c r="B337" s="7"/>
      <c r="C337" s="7"/>
    </row>
    <row r="338" spans="1:3" ht="15.6">
      <c r="A338" s="7"/>
      <c r="B338" s="7"/>
      <c r="C338" s="7"/>
    </row>
    <row r="339" spans="1:3" ht="15.6">
      <c r="A339" s="7"/>
      <c r="B339" s="7"/>
      <c r="C339" s="7"/>
    </row>
    <row r="340" spans="1:3" ht="15.6">
      <c r="A340" s="7"/>
      <c r="B340" s="7"/>
      <c r="C340" s="7"/>
    </row>
    <row r="341" spans="1:3" ht="15.6">
      <c r="A341" s="7"/>
      <c r="B341" s="7"/>
      <c r="C341" s="7"/>
    </row>
    <row r="342" spans="1:3" ht="15.6">
      <c r="A342" s="7"/>
      <c r="B342" s="7"/>
      <c r="C342" s="7"/>
    </row>
    <row r="343" spans="1:3" ht="15.6">
      <c r="A343" s="7"/>
      <c r="B343" s="7"/>
      <c r="C343" s="7"/>
    </row>
    <row r="344" spans="1:3" ht="15.6">
      <c r="A344" s="7"/>
      <c r="B344" s="7"/>
      <c r="C344" s="7"/>
    </row>
    <row r="345" spans="1:3" ht="15.6">
      <c r="A345" s="7"/>
      <c r="B345" s="7"/>
      <c r="C345" s="7"/>
    </row>
    <row r="346" spans="1:3" ht="15.6">
      <c r="A346" s="7"/>
      <c r="B346" s="7"/>
      <c r="C346" s="7"/>
    </row>
    <row r="347" spans="1:3" ht="15.6">
      <c r="A347" s="7"/>
      <c r="B347" s="7"/>
      <c r="C347" s="7"/>
    </row>
    <row r="348" spans="1:3" ht="15.6">
      <c r="A348" s="7"/>
      <c r="B348" s="7"/>
      <c r="C348" s="7"/>
    </row>
    <row r="349" spans="1:3" ht="15.6">
      <c r="A349" s="7"/>
      <c r="B349" s="7"/>
      <c r="C349" s="7"/>
    </row>
    <row r="350" spans="1:3" ht="15.6">
      <c r="A350" s="7"/>
      <c r="B350" s="7"/>
      <c r="C350" s="7"/>
    </row>
    <row r="351" spans="1:3" ht="15.6">
      <c r="A351" s="7"/>
      <c r="B351" s="7"/>
      <c r="C351" s="7"/>
    </row>
    <row r="352" spans="1:3" ht="15.6">
      <c r="A352" s="7"/>
      <c r="B352" s="7"/>
      <c r="C352" s="7"/>
    </row>
    <row r="353" spans="1:3" ht="15.6">
      <c r="A353" s="7"/>
      <c r="B353" s="7"/>
      <c r="C353" s="7"/>
    </row>
    <row r="354" spans="1:3" ht="15.6">
      <c r="A354" s="7"/>
      <c r="B354" s="7"/>
      <c r="C354" s="7"/>
    </row>
    <row r="355" spans="1:3" ht="15.6">
      <c r="A355" s="7"/>
      <c r="B355" s="7"/>
      <c r="C355" s="7"/>
    </row>
    <row r="356" spans="1:3" ht="15.6">
      <c r="A356" s="7"/>
      <c r="B356" s="7"/>
      <c r="C356" s="7"/>
    </row>
    <row r="357" spans="1:3" ht="15.6">
      <c r="A357" s="7"/>
      <c r="B357" s="7"/>
      <c r="C357" s="7"/>
    </row>
    <row r="358" spans="1:3" ht="15.6">
      <c r="A358" s="7"/>
      <c r="B358" s="7"/>
      <c r="C358" s="7"/>
    </row>
    <row r="359" spans="1:3" ht="15.6">
      <c r="A359" s="7"/>
      <c r="B359" s="7"/>
      <c r="C359" s="7"/>
    </row>
    <row r="360" spans="1:3" ht="15.6">
      <c r="A360" s="7"/>
      <c r="B360" s="7"/>
      <c r="C360" s="7"/>
    </row>
    <row r="361" spans="1:3" ht="15.6">
      <c r="A361" s="7"/>
      <c r="B361" s="7"/>
      <c r="C361" s="7"/>
    </row>
    <row r="362" spans="1:3" ht="15.6">
      <c r="A362" s="7"/>
      <c r="B362" s="7"/>
      <c r="C362" s="7"/>
    </row>
    <row r="363" spans="1:3" ht="15.6">
      <c r="A363" s="7"/>
      <c r="B363" s="7"/>
      <c r="C363" s="7"/>
    </row>
    <row r="364" spans="1:3" ht="15.6">
      <c r="A364" s="7"/>
      <c r="B364" s="7"/>
      <c r="C364" s="7"/>
    </row>
    <row r="365" spans="1:3" ht="15.6">
      <c r="A365" s="7"/>
      <c r="B365" s="7"/>
      <c r="C365" s="7"/>
    </row>
    <row r="366" spans="1:3" ht="15.6">
      <c r="A366" s="7"/>
      <c r="B366" s="7"/>
      <c r="C366" s="7"/>
    </row>
    <row r="367" spans="1:3" ht="15.6">
      <c r="A367" s="7"/>
      <c r="B367" s="7"/>
      <c r="C367" s="7"/>
    </row>
    <row r="368" spans="1:3" ht="15.6">
      <c r="A368" s="7"/>
      <c r="B368" s="7"/>
      <c r="C368" s="7"/>
    </row>
    <row r="369" spans="1:3" ht="15.6">
      <c r="A369" s="7"/>
      <c r="B369" s="7"/>
      <c r="C369" s="7"/>
    </row>
    <row r="370" spans="1:3" ht="15.6">
      <c r="A370" s="7"/>
      <c r="B370" s="7"/>
      <c r="C370" s="7"/>
    </row>
    <row r="371" spans="1:3" ht="15.6">
      <c r="A371" s="7"/>
      <c r="B371" s="7"/>
      <c r="C371" s="7"/>
    </row>
    <row r="372" spans="1:3" ht="15.6">
      <c r="A372" s="7"/>
      <c r="B372" s="7"/>
      <c r="C372" s="7"/>
    </row>
    <row r="373" spans="1:3" ht="15.6">
      <c r="A373" s="7"/>
      <c r="B373" s="7"/>
      <c r="C373" s="7"/>
    </row>
    <row r="374" spans="1:3" ht="15.6">
      <c r="A374" s="7"/>
      <c r="B374" s="7"/>
      <c r="C374" s="7"/>
    </row>
    <row r="375" spans="1:3" ht="15.6">
      <c r="A375" s="7"/>
      <c r="B375" s="7"/>
      <c r="C375" s="7"/>
    </row>
    <row r="376" spans="1:3" ht="15.6">
      <c r="A376" s="7"/>
      <c r="B376" s="7"/>
      <c r="C376" s="7"/>
    </row>
    <row r="377" spans="1:3" ht="15.6">
      <c r="A377" s="7"/>
      <c r="B377" s="7"/>
      <c r="C377" s="7"/>
    </row>
    <row r="378" spans="1:3" ht="15.6">
      <c r="A378" s="7"/>
      <c r="B378" s="7"/>
      <c r="C378" s="7"/>
    </row>
    <row r="379" spans="1:3" ht="15.6">
      <c r="A379" s="7"/>
      <c r="B379" s="7"/>
      <c r="C379" s="7"/>
    </row>
    <row r="380" spans="1:3" ht="15.6">
      <c r="A380" s="7"/>
      <c r="B380" s="7"/>
      <c r="C380" s="7"/>
    </row>
    <row r="381" spans="1:3" ht="15.6">
      <c r="A381" s="7"/>
      <c r="B381" s="7"/>
      <c r="C381" s="7"/>
    </row>
    <row r="382" spans="1:3" ht="15.6">
      <c r="A382" s="7"/>
      <c r="B382" s="7"/>
      <c r="C382" s="7"/>
    </row>
    <row r="383" spans="1:3" ht="15.6">
      <c r="A383" s="7"/>
      <c r="B383" s="7"/>
      <c r="C383" s="7"/>
    </row>
    <row r="384" spans="1:3" ht="15.6">
      <c r="A384" s="7"/>
      <c r="B384" s="7"/>
      <c r="C384" s="7"/>
    </row>
    <row r="385" spans="1:3" ht="15.6">
      <c r="A385" s="7"/>
      <c r="B385" s="7"/>
      <c r="C385" s="7"/>
    </row>
    <row r="386" spans="1:3" ht="15.6">
      <c r="A386" s="7"/>
      <c r="B386" s="7"/>
      <c r="C386" s="7"/>
    </row>
    <row r="387" spans="1:3" ht="15.6">
      <c r="A387" s="7"/>
      <c r="B387" s="7"/>
      <c r="C387" s="7"/>
    </row>
    <row r="388" spans="1:3" ht="15.6">
      <c r="A388" s="7"/>
      <c r="B388" s="7"/>
      <c r="C388" s="7"/>
    </row>
    <row r="389" spans="1:3" ht="15.6">
      <c r="A389" s="7"/>
      <c r="B389" s="7"/>
      <c r="C389" s="7"/>
    </row>
    <row r="390" spans="1:3" ht="15.6">
      <c r="A390" s="7"/>
      <c r="B390" s="7"/>
      <c r="C390" s="7"/>
    </row>
    <row r="391" spans="1:3" ht="15.6">
      <c r="A391" s="7"/>
      <c r="B391" s="7"/>
      <c r="C391" s="7"/>
    </row>
    <row r="392" spans="1:3" ht="15.6">
      <c r="A392" s="7"/>
      <c r="B392" s="7"/>
      <c r="C392" s="7"/>
    </row>
    <row r="393" spans="1:3" ht="15.6">
      <c r="A393" s="7"/>
      <c r="B393" s="7"/>
      <c r="C393" s="7"/>
    </row>
    <row r="394" spans="1:3" ht="15.6">
      <c r="A394" s="7"/>
      <c r="B394" s="7"/>
      <c r="C394" s="7"/>
    </row>
    <row r="395" spans="1:3" ht="15.6">
      <c r="A395" s="7"/>
      <c r="B395" s="7"/>
      <c r="C395" s="7"/>
    </row>
    <row r="396" spans="1:3" ht="15.6">
      <c r="A396" s="7"/>
      <c r="B396" s="7"/>
      <c r="C396" s="7"/>
    </row>
    <row r="397" spans="1:3" ht="15.6">
      <c r="A397" s="7"/>
      <c r="B397" s="7"/>
      <c r="C397" s="7"/>
    </row>
    <row r="398" spans="1:3" ht="15.6">
      <c r="A398" s="7"/>
      <c r="B398" s="7"/>
      <c r="C398" s="7"/>
    </row>
    <row r="399" spans="1:3" ht="15.6">
      <c r="A399" s="7"/>
      <c r="B399" s="7"/>
      <c r="C399" s="7"/>
    </row>
    <row r="400" spans="1:3" ht="15.6">
      <c r="A400" s="7"/>
      <c r="B400" s="7"/>
      <c r="C400" s="7"/>
    </row>
    <row r="401" spans="1:3" ht="15.6">
      <c r="A401" s="7"/>
      <c r="B401" s="7"/>
      <c r="C401" s="7"/>
    </row>
    <row r="402" spans="1:3" ht="15.6">
      <c r="A402" s="7"/>
      <c r="B402" s="7"/>
      <c r="C402" s="7"/>
    </row>
    <row r="403" spans="1:3" ht="15.6">
      <c r="A403" s="7"/>
      <c r="B403" s="7"/>
      <c r="C403" s="7"/>
    </row>
    <row r="404" spans="1:3" ht="15.6">
      <c r="A404" s="7"/>
      <c r="B404" s="7"/>
      <c r="C404" s="7"/>
    </row>
    <row r="405" spans="1:3" ht="15.6">
      <c r="A405" s="7"/>
      <c r="B405" s="7"/>
      <c r="C405" s="7"/>
    </row>
    <row r="406" spans="1:3" ht="15.6">
      <c r="A406" s="7"/>
      <c r="B406" s="7"/>
      <c r="C406" s="7"/>
    </row>
    <row r="407" spans="1:3" ht="15.6">
      <c r="A407" s="7"/>
      <c r="B407" s="7"/>
      <c r="C407" s="7"/>
    </row>
    <row r="408" spans="1:3" ht="15.6">
      <c r="A408" s="7"/>
      <c r="B408" s="7"/>
      <c r="C408" s="7"/>
    </row>
    <row r="409" spans="1:3" ht="15.6">
      <c r="A409" s="7"/>
      <c r="B409" s="7"/>
      <c r="C409" s="7"/>
    </row>
    <row r="410" spans="1:3" ht="15.6">
      <c r="A410" s="7"/>
      <c r="B410" s="7"/>
      <c r="C410" s="7"/>
    </row>
    <row r="411" spans="1:3" ht="15.6">
      <c r="A411" s="7"/>
      <c r="B411" s="7"/>
      <c r="C411" s="7"/>
    </row>
    <row r="412" spans="1:3" ht="15.6">
      <c r="A412" s="7"/>
      <c r="B412" s="7"/>
      <c r="C412" s="7"/>
    </row>
    <row r="413" spans="1:3" ht="15.6">
      <c r="A413" s="7"/>
      <c r="B413" s="7"/>
      <c r="C413" s="7"/>
    </row>
    <row r="414" spans="1:3" ht="15.6">
      <c r="A414" s="7"/>
      <c r="B414" s="7"/>
      <c r="C414" s="7"/>
    </row>
    <row r="415" spans="1:3" ht="15.6">
      <c r="A415" s="7"/>
      <c r="B415" s="7"/>
      <c r="C415" s="7"/>
    </row>
    <row r="416" spans="1:3" ht="15.6">
      <c r="A416" s="7"/>
      <c r="B416" s="7"/>
      <c r="C416" s="7"/>
    </row>
    <row r="417" spans="1:3" ht="15.6">
      <c r="A417" s="7"/>
      <c r="B417" s="7"/>
      <c r="C417" s="7"/>
    </row>
    <row r="418" spans="1:3" ht="15.6">
      <c r="A418" s="7"/>
      <c r="B418" s="7"/>
      <c r="C418" s="7"/>
    </row>
    <row r="419" spans="1:3" ht="15.6">
      <c r="A419" s="7"/>
      <c r="B419" s="7"/>
      <c r="C419" s="7"/>
    </row>
    <row r="420" spans="1:3" ht="15.6">
      <c r="A420" s="7"/>
      <c r="B420" s="7"/>
      <c r="C420" s="7"/>
    </row>
    <row r="421" spans="1:3" ht="15.6">
      <c r="A421" s="7"/>
      <c r="B421" s="7"/>
      <c r="C421" s="7"/>
    </row>
    <row r="422" spans="1:3" ht="15.6">
      <c r="A422" s="7"/>
      <c r="B422" s="7"/>
      <c r="C422" s="7"/>
    </row>
    <row r="423" spans="1:3" ht="15.6">
      <c r="A423" s="7"/>
      <c r="B423" s="7"/>
      <c r="C423" s="7"/>
    </row>
    <row r="424" spans="1:3" ht="15.6">
      <c r="A424" s="7"/>
      <c r="B424" s="7"/>
      <c r="C424" s="7"/>
    </row>
    <row r="425" spans="1:3" ht="15.6">
      <c r="A425" s="7"/>
      <c r="B425" s="7"/>
      <c r="C425" s="7"/>
    </row>
    <row r="426" spans="1:3" ht="15.6">
      <c r="A426" s="7"/>
      <c r="B426" s="7"/>
      <c r="C426" s="7"/>
    </row>
    <row r="427" spans="1:3" ht="15.6">
      <c r="A427" s="7"/>
      <c r="B427" s="7"/>
      <c r="C427" s="7"/>
    </row>
    <row r="428" spans="1:3" ht="15.6">
      <c r="A428" s="7"/>
      <c r="B428" s="7"/>
      <c r="C428" s="7"/>
    </row>
    <row r="429" spans="1:3" ht="15.6">
      <c r="A429" s="7"/>
      <c r="B429" s="7"/>
      <c r="C429" s="7"/>
    </row>
    <row r="430" spans="1:3" ht="15.6">
      <c r="A430" s="7"/>
      <c r="B430" s="7"/>
      <c r="C430" s="7"/>
    </row>
    <row r="431" spans="1:3" ht="15.6">
      <c r="A431" s="7"/>
      <c r="B431" s="7"/>
      <c r="C431" s="7"/>
    </row>
    <row r="432" spans="1:3" ht="15.6">
      <c r="A432" s="7"/>
      <c r="B432" s="7"/>
      <c r="C432" s="7"/>
    </row>
    <row r="433" spans="1:3" ht="15.6">
      <c r="A433" s="7"/>
      <c r="B433" s="7"/>
      <c r="C433" s="7"/>
    </row>
    <row r="434" spans="1:3" ht="15.6">
      <c r="A434" s="7"/>
      <c r="B434" s="7"/>
      <c r="C434" s="7"/>
    </row>
    <row r="435" spans="1:3" ht="15.6">
      <c r="A435" s="7"/>
      <c r="B435" s="7"/>
      <c r="C435" s="7"/>
    </row>
    <row r="436" spans="1:3" ht="15.6">
      <c r="A436" s="7"/>
      <c r="B436" s="7"/>
      <c r="C436" s="7"/>
    </row>
    <row r="437" spans="1:3" ht="15.6">
      <c r="A437" s="7"/>
      <c r="B437" s="7"/>
      <c r="C437" s="7"/>
    </row>
    <row r="438" spans="1:3" ht="15.6">
      <c r="A438" s="7"/>
      <c r="B438" s="7"/>
      <c r="C438" s="7"/>
    </row>
    <row r="439" spans="1:3" ht="15.6">
      <c r="A439" s="7"/>
      <c r="B439" s="7"/>
      <c r="C439" s="7"/>
    </row>
    <row r="440" spans="1:3" ht="15.6">
      <c r="A440" s="7"/>
      <c r="B440" s="7"/>
      <c r="C440" s="7"/>
    </row>
    <row r="441" spans="1:3" ht="15.6">
      <c r="A441" s="7"/>
      <c r="B441" s="7"/>
      <c r="C441" s="7"/>
    </row>
    <row r="442" spans="1:3" ht="15.6">
      <c r="A442" s="7"/>
      <c r="B442" s="7"/>
      <c r="C442" s="7"/>
    </row>
    <row r="443" spans="1:3" ht="15.6">
      <c r="A443" s="7"/>
      <c r="B443" s="7"/>
      <c r="C443" s="7"/>
    </row>
    <row r="444" spans="1:3" ht="15.6">
      <c r="A444" s="7"/>
      <c r="B444" s="7"/>
      <c r="C444" s="7"/>
    </row>
    <row r="445" spans="1:3" ht="15.6">
      <c r="A445" s="7"/>
      <c r="B445" s="7"/>
      <c r="C445" s="7"/>
    </row>
    <row r="446" spans="1:3" ht="15.6">
      <c r="A446" s="7"/>
      <c r="B446" s="7"/>
      <c r="C446" s="7"/>
    </row>
    <row r="447" spans="1:3" ht="15.6">
      <c r="A447" s="7"/>
      <c r="B447" s="7"/>
      <c r="C447" s="7"/>
    </row>
    <row r="448" spans="1:3" ht="15.6">
      <c r="A448" s="7"/>
      <c r="B448" s="7"/>
      <c r="C448" s="7"/>
    </row>
    <row r="449" spans="1:3" ht="15.6">
      <c r="A449" s="7"/>
      <c r="B449" s="7"/>
      <c r="C449" s="7"/>
    </row>
    <row r="450" spans="1:3" ht="15.6">
      <c r="A450" s="7"/>
      <c r="B450" s="7"/>
      <c r="C450" s="7"/>
    </row>
    <row r="451" spans="1:3" ht="15.6">
      <c r="A451" s="7"/>
      <c r="B451" s="7"/>
      <c r="C451" s="7"/>
    </row>
    <row r="452" spans="1:3" ht="15.6">
      <c r="A452" s="7"/>
      <c r="B452" s="7"/>
      <c r="C452" s="7"/>
    </row>
    <row r="453" spans="1:3" ht="15.6">
      <c r="A453" s="7"/>
      <c r="B453" s="7"/>
      <c r="C453" s="7"/>
    </row>
    <row r="454" spans="1:3" ht="15.6">
      <c r="A454" s="7"/>
      <c r="B454" s="7"/>
      <c r="C454" s="7"/>
    </row>
    <row r="455" spans="1:3" ht="15.6">
      <c r="A455" s="7"/>
      <c r="B455" s="7"/>
      <c r="C455" s="7"/>
    </row>
    <row r="456" spans="1:3" ht="15.6">
      <c r="A456" s="7"/>
      <c r="B456" s="7"/>
      <c r="C456" s="7"/>
    </row>
    <row r="457" spans="1:3" ht="15.6">
      <c r="A457" s="7"/>
      <c r="B457" s="7"/>
      <c r="C457" s="7"/>
    </row>
    <row r="458" spans="1:3" ht="15.6">
      <c r="A458" s="7"/>
      <c r="B458" s="7"/>
      <c r="C458" s="7"/>
    </row>
    <row r="459" spans="1:3" ht="15.6">
      <c r="A459" s="7"/>
      <c r="B459" s="7"/>
      <c r="C459" s="7"/>
    </row>
    <row r="460" spans="1:3" ht="15.6">
      <c r="A460" s="7"/>
      <c r="B460" s="7"/>
      <c r="C460" s="7"/>
    </row>
    <row r="461" spans="1:3" ht="15.6">
      <c r="A461" s="7"/>
      <c r="B461" s="7"/>
      <c r="C461" s="7"/>
    </row>
    <row r="462" spans="1:3" ht="15.6">
      <c r="A462" s="7"/>
      <c r="B462" s="7"/>
      <c r="C462" s="7"/>
    </row>
    <row r="463" spans="1:3" ht="15.6">
      <c r="A463" s="7"/>
      <c r="B463" s="7"/>
      <c r="C463" s="7"/>
    </row>
    <row r="464" spans="1:3" ht="15.6">
      <c r="A464" s="7"/>
      <c r="B464" s="7"/>
      <c r="C464" s="7"/>
    </row>
    <row r="465" spans="1:3" ht="15.6">
      <c r="A465" s="7"/>
      <c r="B465" s="7"/>
      <c r="C465" s="7"/>
    </row>
    <row r="466" spans="1:3" ht="15.6">
      <c r="A466" s="7"/>
      <c r="B466" s="7"/>
      <c r="C466" s="7"/>
    </row>
    <row r="467" spans="1:3" ht="15.6">
      <c r="A467" s="7"/>
      <c r="B467" s="7"/>
      <c r="C467" s="7"/>
    </row>
    <row r="468" spans="1:3" ht="15.6">
      <c r="A468" s="7"/>
      <c r="B468" s="7"/>
      <c r="C468" s="7"/>
    </row>
    <row r="469" spans="1:3" ht="15.6">
      <c r="A469" s="7"/>
      <c r="B469" s="7"/>
      <c r="C469" s="7"/>
    </row>
    <row r="470" spans="1:3" ht="15.6">
      <c r="A470" s="7"/>
      <c r="B470" s="7"/>
      <c r="C470" s="7"/>
    </row>
    <row r="471" spans="1:3" ht="15.6">
      <c r="A471" s="7"/>
      <c r="B471" s="7"/>
      <c r="C471" s="7"/>
    </row>
    <row r="472" spans="1:3" ht="15.6">
      <c r="A472" s="7"/>
      <c r="B472" s="7"/>
      <c r="C472" s="7"/>
    </row>
    <row r="473" spans="1:3" ht="15.6">
      <c r="A473" s="7"/>
      <c r="B473" s="7"/>
      <c r="C473" s="7"/>
    </row>
    <row r="474" spans="1:3" ht="15.6">
      <c r="A474" s="7"/>
      <c r="B474" s="7"/>
      <c r="C474" s="7"/>
    </row>
    <row r="475" spans="1:3" ht="15.6">
      <c r="A475" s="7"/>
      <c r="B475" s="7"/>
      <c r="C475" s="7"/>
    </row>
    <row r="476" spans="1:3" ht="15.6">
      <c r="A476" s="7"/>
      <c r="B476" s="7"/>
      <c r="C476" s="7"/>
    </row>
    <row r="477" spans="1:3" ht="15.6">
      <c r="A477" s="7"/>
      <c r="B477" s="7"/>
      <c r="C477" s="7"/>
    </row>
    <row r="478" spans="1:3" ht="15.6">
      <c r="A478" s="7"/>
      <c r="B478" s="7"/>
      <c r="C478" s="7"/>
    </row>
    <row r="479" spans="1:3" ht="15.6">
      <c r="A479" s="7"/>
      <c r="B479" s="7"/>
      <c r="C479" s="7"/>
    </row>
    <row r="480" spans="1:3" ht="15.6">
      <c r="A480" s="7"/>
      <c r="B480" s="7"/>
      <c r="C480" s="7"/>
    </row>
    <row r="481" spans="1:3" ht="15.6">
      <c r="A481" s="7"/>
      <c r="B481" s="7"/>
      <c r="C481" s="7"/>
    </row>
    <row r="482" spans="1:3" ht="15.6">
      <c r="A482" s="7"/>
      <c r="B482" s="7"/>
      <c r="C482" s="7"/>
    </row>
    <row r="483" spans="1:3" ht="15.6">
      <c r="A483" s="7"/>
      <c r="B483" s="7"/>
      <c r="C483" s="7"/>
    </row>
    <row r="484" spans="1:3" ht="15.6">
      <c r="A484" s="7"/>
      <c r="B484" s="7"/>
      <c r="C484" s="7"/>
    </row>
    <row r="485" spans="1:3" ht="15.6">
      <c r="A485" s="7"/>
      <c r="B485" s="7"/>
      <c r="C485" s="7"/>
    </row>
    <row r="486" spans="1:3" ht="15.6">
      <c r="A486" s="7"/>
      <c r="B486" s="7"/>
      <c r="C486" s="7"/>
    </row>
    <row r="487" spans="1:3" ht="15.6">
      <c r="A487" s="7"/>
      <c r="B487" s="7"/>
      <c r="C487" s="7"/>
    </row>
    <row r="488" spans="1:3" ht="15.6">
      <c r="A488" s="7"/>
      <c r="B488" s="7"/>
      <c r="C488" s="7"/>
    </row>
    <row r="489" spans="1:3" ht="15.6">
      <c r="A489" s="7"/>
      <c r="B489" s="7"/>
      <c r="C489" s="7"/>
    </row>
    <row r="490" spans="1:3" ht="15.6">
      <c r="A490" s="7"/>
      <c r="B490" s="7"/>
      <c r="C490" s="7"/>
    </row>
    <row r="491" spans="1:3" ht="15.6">
      <c r="A491" s="7"/>
      <c r="B491" s="7"/>
      <c r="C491" s="7"/>
    </row>
    <row r="492" spans="1:3" ht="15.6">
      <c r="A492" s="7"/>
      <c r="B492" s="7"/>
      <c r="C492" s="7"/>
    </row>
    <row r="493" spans="1:3" ht="15.6">
      <c r="A493" s="7"/>
      <c r="B493" s="7"/>
      <c r="C493" s="7"/>
    </row>
    <row r="494" spans="1:3" ht="15.6">
      <c r="A494" s="7"/>
      <c r="B494" s="7"/>
      <c r="C494" s="7"/>
    </row>
    <row r="495" spans="1:3" ht="15.6">
      <c r="A495" s="7"/>
      <c r="B495" s="7"/>
      <c r="C495" s="7"/>
    </row>
    <row r="496" spans="1:3" ht="15.6">
      <c r="A496" s="7"/>
      <c r="B496" s="7"/>
      <c r="C496" s="7"/>
    </row>
    <row r="497" spans="1:3" ht="15.6">
      <c r="A497" s="7"/>
      <c r="B497" s="7"/>
      <c r="C497" s="7"/>
    </row>
    <row r="498" spans="1:3" ht="15.6">
      <c r="A498" s="7"/>
      <c r="B498" s="7"/>
      <c r="C498" s="7"/>
    </row>
    <row r="499" spans="1:3" ht="15.6">
      <c r="A499" s="7"/>
      <c r="B499" s="7"/>
      <c r="C499" s="7"/>
    </row>
    <row r="500" spans="1:3" ht="15.6">
      <c r="A500" s="7"/>
      <c r="B500" s="7"/>
      <c r="C500" s="7"/>
    </row>
    <row r="501" spans="1:3" ht="15.6">
      <c r="A501" s="7"/>
      <c r="B501" s="7"/>
      <c r="C501" s="7"/>
    </row>
    <row r="502" spans="1:3" ht="15.6">
      <c r="A502" s="7"/>
      <c r="B502" s="7"/>
      <c r="C502" s="7"/>
    </row>
    <row r="503" spans="1:3" ht="15.6">
      <c r="A503" s="7"/>
      <c r="B503" s="7"/>
      <c r="C503" s="7"/>
    </row>
    <row r="504" spans="1:3" ht="15.6">
      <c r="A504" s="7"/>
      <c r="B504" s="7"/>
      <c r="C504" s="7"/>
    </row>
    <row r="505" spans="1:3" ht="15.6">
      <c r="A505" s="7"/>
      <c r="B505" s="7"/>
      <c r="C505" s="7"/>
    </row>
    <row r="506" spans="1:3" ht="15.6">
      <c r="A506" s="7"/>
      <c r="B506" s="7"/>
      <c r="C506" s="7"/>
    </row>
    <row r="507" spans="1:3" ht="15.6">
      <c r="A507" s="7"/>
      <c r="B507" s="7"/>
      <c r="C507" s="7"/>
    </row>
    <row r="508" spans="1:3" ht="15.6">
      <c r="A508" s="7"/>
      <c r="B508" s="7"/>
      <c r="C508" s="7"/>
    </row>
    <row r="509" spans="1:3" ht="15.6">
      <c r="A509" s="7"/>
      <c r="B509" s="7"/>
      <c r="C509" s="7"/>
    </row>
    <row r="510" spans="1:3" ht="15.6">
      <c r="A510" s="7"/>
      <c r="B510" s="7"/>
      <c r="C510" s="7"/>
    </row>
    <row r="511" spans="1:3" ht="15.6">
      <c r="A511" s="7"/>
      <c r="B511" s="7"/>
      <c r="C511" s="7"/>
    </row>
    <row r="512" spans="1:3" ht="15.6">
      <c r="A512" s="7"/>
      <c r="B512" s="7"/>
      <c r="C512" s="7"/>
    </row>
    <row r="513" spans="1:3" ht="15.6">
      <c r="A513" s="7"/>
      <c r="B513" s="7"/>
      <c r="C513" s="7"/>
    </row>
    <row r="514" spans="1:3" ht="15.6">
      <c r="A514" s="7"/>
      <c r="B514" s="7"/>
      <c r="C514" s="7"/>
    </row>
    <row r="515" spans="1:3" ht="15.6">
      <c r="A515" s="7"/>
      <c r="B515" s="7"/>
      <c r="C515" s="7"/>
    </row>
    <row r="516" spans="1:3" ht="15.6">
      <c r="A516" s="7"/>
      <c r="B516" s="7"/>
      <c r="C516" s="7"/>
    </row>
    <row r="517" spans="1:3" ht="15.6">
      <c r="A517" s="7"/>
      <c r="B517" s="7"/>
      <c r="C517" s="7"/>
    </row>
    <row r="518" spans="1:3" ht="15.6">
      <c r="A518" s="7"/>
      <c r="B518" s="7"/>
      <c r="C518" s="7"/>
    </row>
    <row r="519" spans="1:3" ht="15.6">
      <c r="A519" s="7"/>
      <c r="B519" s="7"/>
      <c r="C519" s="7"/>
    </row>
    <row r="520" spans="1:3" ht="15.6">
      <c r="A520" s="7"/>
      <c r="B520" s="7"/>
      <c r="C520" s="7"/>
    </row>
    <row r="521" spans="1:3" ht="15.6">
      <c r="A521" s="7"/>
      <c r="B521" s="7"/>
      <c r="C521" s="7"/>
    </row>
    <row r="522" spans="1:3" ht="15.6">
      <c r="A522" s="7"/>
      <c r="B522" s="7"/>
      <c r="C522" s="7"/>
    </row>
    <row r="523" spans="1:3" ht="15.6">
      <c r="A523" s="7"/>
      <c r="B523" s="7"/>
      <c r="C523" s="7"/>
    </row>
    <row r="524" spans="1:3" ht="15.6">
      <c r="A524" s="7"/>
      <c r="B524" s="7"/>
      <c r="C524" s="7"/>
    </row>
    <row r="525" spans="1:3" ht="15.6">
      <c r="A525" s="7"/>
      <c r="B525" s="7"/>
      <c r="C525" s="7"/>
    </row>
    <row r="526" spans="1:3" ht="15.6">
      <c r="A526" s="7"/>
      <c r="B526" s="7"/>
      <c r="C526" s="7"/>
    </row>
    <row r="527" spans="1:3" ht="15.6">
      <c r="A527" s="7"/>
      <c r="B527" s="7"/>
      <c r="C527" s="7"/>
    </row>
    <row r="528" spans="1:3" ht="15.6">
      <c r="A528" s="7"/>
      <c r="B528" s="7"/>
      <c r="C528" s="7"/>
    </row>
    <row r="529" spans="1:3" ht="15.6">
      <c r="A529" s="7"/>
      <c r="B529" s="7"/>
      <c r="C529" s="7"/>
    </row>
    <row r="530" spans="1:3" ht="15.6">
      <c r="A530" s="7"/>
      <c r="B530" s="7"/>
      <c r="C530" s="7"/>
    </row>
    <row r="531" spans="1:3" ht="15.6">
      <c r="A531" s="7"/>
      <c r="B531" s="7"/>
      <c r="C531" s="7"/>
    </row>
    <row r="532" spans="1:3" ht="15.6">
      <c r="A532" s="7"/>
      <c r="B532" s="7"/>
      <c r="C532" s="7"/>
    </row>
    <row r="533" spans="1:3" ht="15.6">
      <c r="A533" s="7"/>
      <c r="B533" s="7"/>
      <c r="C533" s="7"/>
    </row>
    <row r="534" spans="1:3" ht="15.6">
      <c r="A534" s="7"/>
      <c r="B534" s="7"/>
      <c r="C534" s="7"/>
    </row>
    <row r="535" spans="1:3" ht="15.6">
      <c r="A535" s="7"/>
      <c r="B535" s="7"/>
      <c r="C535" s="7"/>
    </row>
    <row r="536" spans="1:3" ht="15.6">
      <c r="A536" s="7"/>
      <c r="B536" s="7"/>
      <c r="C536" s="7"/>
    </row>
    <row r="537" spans="1:3" ht="15.6">
      <c r="A537" s="7"/>
      <c r="B537" s="7"/>
      <c r="C537" s="7"/>
    </row>
    <row r="538" spans="1:3" ht="15.6">
      <c r="A538" s="7"/>
      <c r="B538" s="7"/>
      <c r="C538" s="7"/>
    </row>
    <row r="539" spans="1:3" ht="15.6">
      <c r="A539" s="7"/>
      <c r="B539" s="7"/>
      <c r="C539" s="7"/>
    </row>
    <row r="540" spans="1:3" ht="15.6">
      <c r="A540" s="7"/>
      <c r="B540" s="7"/>
      <c r="C540" s="7"/>
    </row>
    <row r="541" spans="1:3" ht="15.6">
      <c r="A541" s="7"/>
      <c r="B541" s="7"/>
      <c r="C541" s="7"/>
    </row>
    <row r="542" spans="1:3" ht="15.6">
      <c r="A542" s="7"/>
      <c r="B542" s="7"/>
      <c r="C542" s="7"/>
    </row>
    <row r="543" spans="1:3" ht="15.6">
      <c r="A543" s="7"/>
      <c r="B543" s="7"/>
      <c r="C543" s="7"/>
    </row>
    <row r="544" spans="1:3" ht="15.6">
      <c r="A544" s="7"/>
      <c r="B544" s="7"/>
      <c r="C544" s="7"/>
    </row>
    <row r="545" spans="1:3" ht="15.6">
      <c r="A545" s="7"/>
      <c r="B545" s="7"/>
      <c r="C545" s="7"/>
    </row>
    <row r="546" spans="1:3" ht="15.6">
      <c r="A546" s="7"/>
      <c r="B546" s="7"/>
      <c r="C546" s="7"/>
    </row>
    <row r="547" spans="1:3" ht="15.6">
      <c r="A547" s="7"/>
      <c r="B547" s="7"/>
      <c r="C547" s="7"/>
    </row>
    <row r="548" spans="1:3" ht="15.6">
      <c r="A548" s="7"/>
      <c r="B548" s="7"/>
      <c r="C548" s="7"/>
    </row>
    <row r="549" spans="1:3" ht="15.6">
      <c r="A549" s="7"/>
      <c r="B549" s="7"/>
      <c r="C549" s="7"/>
    </row>
    <row r="550" spans="1:3" ht="15.6">
      <c r="A550" s="7"/>
      <c r="B550" s="7"/>
      <c r="C550" s="7"/>
    </row>
    <row r="551" spans="1:3" ht="15.6">
      <c r="A551" s="7"/>
      <c r="B551" s="7"/>
      <c r="C551" s="7"/>
    </row>
    <row r="552" spans="1:3" ht="15.6">
      <c r="A552" s="7"/>
      <c r="B552" s="7"/>
      <c r="C552" s="7"/>
    </row>
    <row r="553" spans="1:3" ht="15.6">
      <c r="A553" s="7"/>
      <c r="B553" s="7"/>
      <c r="C553" s="7"/>
    </row>
    <row r="554" spans="1:3" ht="15.6">
      <c r="A554" s="7"/>
      <c r="B554" s="7"/>
      <c r="C554" s="7"/>
    </row>
    <row r="555" spans="1:3" ht="15.6">
      <c r="A555" s="7"/>
      <c r="B555" s="7"/>
      <c r="C555" s="7"/>
    </row>
    <row r="556" spans="1:3" ht="15.6">
      <c r="A556" s="7"/>
      <c r="B556" s="7"/>
      <c r="C556" s="7"/>
    </row>
    <row r="557" spans="1:3" ht="15.6">
      <c r="A557" s="7"/>
      <c r="B557" s="7"/>
      <c r="C557" s="7"/>
    </row>
    <row r="558" spans="1:3" ht="15.6">
      <c r="A558" s="7"/>
      <c r="B558" s="7"/>
      <c r="C558" s="7"/>
    </row>
    <row r="559" spans="1:3" ht="15.6">
      <c r="A559" s="7"/>
      <c r="B559" s="7"/>
      <c r="C559" s="7"/>
    </row>
    <row r="560" spans="1:3" ht="15.6">
      <c r="A560" s="7"/>
      <c r="B560" s="7"/>
      <c r="C560" s="7"/>
    </row>
    <row r="561" spans="1:3" ht="15.6">
      <c r="A561" s="7"/>
      <c r="B561" s="7"/>
      <c r="C561" s="7"/>
    </row>
    <row r="562" spans="1:3" ht="15.6">
      <c r="A562" s="7"/>
      <c r="B562" s="7"/>
      <c r="C562" s="7"/>
    </row>
    <row r="563" spans="1:3" ht="15.6">
      <c r="A563" s="7"/>
      <c r="B563" s="7"/>
      <c r="C563" s="7"/>
    </row>
    <row r="564" spans="1:3" ht="15.6">
      <c r="A564" s="7"/>
      <c r="B564" s="7"/>
      <c r="C564" s="7"/>
    </row>
    <row r="565" spans="1:3" ht="15.6">
      <c r="A565" s="7"/>
      <c r="B565" s="7"/>
      <c r="C565" s="7"/>
    </row>
    <row r="566" spans="1:3" ht="15.6">
      <c r="A566" s="7"/>
      <c r="B566" s="7"/>
      <c r="C566" s="7"/>
    </row>
    <row r="567" spans="1:3" ht="15.6">
      <c r="A567" s="7"/>
      <c r="B567" s="7"/>
      <c r="C567" s="7"/>
    </row>
    <row r="568" spans="1:3" ht="15.6">
      <c r="A568" s="7"/>
      <c r="B568" s="7"/>
      <c r="C568" s="7"/>
    </row>
    <row r="569" spans="1:3" ht="15.6">
      <c r="A569" s="7"/>
      <c r="B569" s="7"/>
      <c r="C569" s="7"/>
    </row>
    <row r="570" spans="1:3" ht="15.6">
      <c r="A570" s="7"/>
      <c r="B570" s="7"/>
      <c r="C570" s="7"/>
    </row>
    <row r="571" spans="1:3" ht="15.6">
      <c r="A571" s="7"/>
      <c r="B571" s="7"/>
      <c r="C571" s="7"/>
    </row>
    <row r="572" spans="1:3" ht="15.6">
      <c r="A572" s="7"/>
      <c r="B572" s="7"/>
      <c r="C572" s="7"/>
    </row>
    <row r="573" spans="1:3" ht="15.6">
      <c r="A573" s="7"/>
      <c r="B573" s="7"/>
      <c r="C573" s="7"/>
    </row>
    <row r="574" spans="1:3" ht="15.6">
      <c r="A574" s="7"/>
      <c r="B574" s="7"/>
      <c r="C574" s="7"/>
    </row>
    <row r="575" spans="1:3" ht="15.6">
      <c r="A575" s="7"/>
      <c r="B575" s="7"/>
      <c r="C575" s="7"/>
    </row>
    <row r="576" spans="1:3" ht="15.6">
      <c r="A576" s="7"/>
      <c r="B576" s="7"/>
      <c r="C576" s="7"/>
    </row>
    <row r="577" spans="1:3" ht="15.6">
      <c r="A577" s="7"/>
      <c r="B577" s="7"/>
      <c r="C577" s="7"/>
    </row>
    <row r="578" spans="1:3" ht="15.6">
      <c r="A578" s="7"/>
      <c r="B578" s="7"/>
      <c r="C578" s="7"/>
    </row>
    <row r="579" spans="1:3" ht="15.6">
      <c r="A579" s="7"/>
      <c r="B579" s="7"/>
      <c r="C579" s="7"/>
    </row>
    <row r="580" spans="1:3" ht="15.6">
      <c r="A580" s="7"/>
      <c r="B580" s="7"/>
      <c r="C580" s="7"/>
    </row>
    <row r="581" spans="1:3" ht="15.6">
      <c r="A581" s="7"/>
      <c r="B581" s="7"/>
      <c r="C581" s="7"/>
    </row>
    <row r="582" spans="1:3" ht="15.6">
      <c r="A582" s="7"/>
      <c r="B582" s="7"/>
      <c r="C582" s="7"/>
    </row>
    <row r="583" spans="1:3" ht="15.6">
      <c r="A583" s="7"/>
      <c r="B583" s="7"/>
      <c r="C583" s="7"/>
    </row>
    <row r="584" spans="1:3" ht="15.6">
      <c r="A584" s="7"/>
      <c r="B584" s="7"/>
      <c r="C584" s="7"/>
    </row>
    <row r="585" spans="1:3" ht="15.6">
      <c r="A585" s="7"/>
      <c r="B585" s="7"/>
      <c r="C585" s="7"/>
    </row>
    <row r="586" spans="1:3" ht="15.6">
      <c r="A586" s="7"/>
      <c r="B586" s="7"/>
      <c r="C586" s="7"/>
    </row>
    <row r="587" spans="1:3" ht="15.6">
      <c r="A587" s="7"/>
      <c r="B587" s="7"/>
      <c r="C587" s="7"/>
    </row>
    <row r="588" spans="1:3" ht="15.6">
      <c r="A588" s="7"/>
      <c r="B588" s="7"/>
      <c r="C588" s="7"/>
    </row>
    <row r="589" spans="1:3" ht="15.6">
      <c r="A589" s="7"/>
      <c r="B589" s="7"/>
      <c r="C589" s="7"/>
    </row>
    <row r="590" spans="1:3" ht="15.6">
      <c r="A590" s="7"/>
      <c r="B590" s="7"/>
      <c r="C590" s="7"/>
    </row>
    <row r="591" spans="1:3" ht="15.6">
      <c r="A591" s="7"/>
      <c r="B591" s="7"/>
      <c r="C591" s="7"/>
    </row>
    <row r="592" spans="1:3" ht="15.6">
      <c r="A592" s="7"/>
      <c r="B592" s="7"/>
      <c r="C592" s="7"/>
    </row>
    <row r="593" spans="1:3" ht="15.6">
      <c r="A593" s="7"/>
      <c r="B593" s="7"/>
      <c r="C593" s="7"/>
    </row>
    <row r="594" spans="1:3" ht="15.6">
      <c r="A594" s="7"/>
      <c r="B594" s="7"/>
      <c r="C594" s="7"/>
    </row>
    <row r="595" spans="1:3" ht="15.6">
      <c r="A595" s="7"/>
      <c r="B595" s="7"/>
      <c r="C595" s="7"/>
    </row>
    <row r="596" spans="1:3" ht="15.6">
      <c r="A596" s="7"/>
      <c r="B596" s="7"/>
      <c r="C596" s="7"/>
    </row>
    <row r="597" spans="1:3" ht="15.6">
      <c r="A597" s="7"/>
      <c r="B597" s="7"/>
      <c r="C597" s="7"/>
    </row>
    <row r="598" spans="1:3" ht="15.6">
      <c r="A598" s="7"/>
      <c r="B598" s="7"/>
      <c r="C598" s="7"/>
    </row>
    <row r="599" spans="1:3" ht="15.6">
      <c r="A599" s="7"/>
      <c r="B599" s="7"/>
      <c r="C599" s="7"/>
    </row>
    <row r="600" spans="1:3" ht="15.6">
      <c r="A600" s="7"/>
      <c r="B600" s="7"/>
      <c r="C600" s="7"/>
    </row>
    <row r="601" spans="1:3" ht="15.6">
      <c r="A601" s="7"/>
      <c r="B601" s="7"/>
      <c r="C601" s="7"/>
    </row>
    <row r="602" spans="1:3" ht="15.6">
      <c r="A602" s="7"/>
      <c r="B602" s="7"/>
      <c r="C602" s="7"/>
    </row>
    <row r="603" spans="1:3" ht="15.6">
      <c r="A603" s="7"/>
      <c r="B603" s="7"/>
      <c r="C603" s="7"/>
    </row>
    <row r="604" spans="1:3" ht="15.6">
      <c r="A604" s="7"/>
      <c r="B604" s="7"/>
      <c r="C604" s="7"/>
    </row>
    <row r="605" spans="1:3" ht="15.6">
      <c r="A605" s="7"/>
      <c r="B605" s="7"/>
      <c r="C605" s="7"/>
    </row>
    <row r="606" spans="1:3" ht="15.6">
      <c r="A606" s="7"/>
      <c r="B606" s="7"/>
      <c r="C606" s="7"/>
    </row>
    <row r="607" spans="1:3" ht="15.6">
      <c r="A607" s="7"/>
      <c r="B607" s="7"/>
      <c r="C607" s="7"/>
    </row>
    <row r="608" spans="1:3" ht="15.6">
      <c r="A608" s="7"/>
      <c r="B608" s="7"/>
      <c r="C608" s="7"/>
    </row>
    <row r="609" spans="1:3" ht="15.6">
      <c r="A609" s="7"/>
      <c r="B609" s="7"/>
      <c r="C609" s="7"/>
    </row>
    <row r="610" spans="1:3" ht="15.6">
      <c r="A610" s="7"/>
      <c r="B610" s="7"/>
      <c r="C610" s="7"/>
    </row>
    <row r="611" spans="1:3" ht="15.6">
      <c r="A611" s="7"/>
      <c r="B611" s="7"/>
      <c r="C611" s="7"/>
    </row>
    <row r="612" spans="1:3" ht="15.6">
      <c r="A612" s="7"/>
      <c r="B612" s="7"/>
      <c r="C612" s="7"/>
    </row>
    <row r="613" spans="1:3" ht="15.6">
      <c r="A613" s="7"/>
      <c r="B613" s="7"/>
      <c r="C613" s="7"/>
    </row>
    <row r="614" spans="1:3" ht="15.6">
      <c r="A614" s="7"/>
      <c r="B614" s="7"/>
      <c r="C614" s="7"/>
    </row>
    <row r="615" spans="1:3" ht="15.6">
      <c r="A615" s="7"/>
      <c r="B615" s="7"/>
      <c r="C615" s="7"/>
    </row>
    <row r="616" spans="1:3" ht="15.6">
      <c r="A616" s="7"/>
      <c r="B616" s="7"/>
      <c r="C616" s="7"/>
    </row>
    <row r="617" spans="1:3" ht="15.6">
      <c r="A617" s="7"/>
      <c r="B617" s="7"/>
      <c r="C617" s="7"/>
    </row>
    <row r="618" spans="1:3" ht="15.6">
      <c r="A618" s="7"/>
      <c r="B618" s="7"/>
      <c r="C618" s="7"/>
    </row>
    <row r="619" spans="1:3" ht="15.6">
      <c r="A619" s="7"/>
      <c r="B619" s="7"/>
      <c r="C619" s="7"/>
    </row>
    <row r="620" spans="1:3" ht="15.6">
      <c r="A620" s="7"/>
      <c r="B620" s="7"/>
      <c r="C620" s="7"/>
    </row>
    <row r="621" spans="1:3" ht="15.6">
      <c r="A621" s="7"/>
      <c r="B621" s="7"/>
      <c r="C621" s="7"/>
    </row>
    <row r="622" spans="1:3" ht="15.6">
      <c r="A622" s="7"/>
      <c r="B622" s="7"/>
      <c r="C622" s="7"/>
    </row>
    <row r="623" spans="1:3" ht="15.6">
      <c r="A623" s="7"/>
      <c r="B623" s="7"/>
      <c r="C623" s="7"/>
    </row>
    <row r="624" spans="1:3" ht="15.6">
      <c r="A624" s="7"/>
      <c r="B624" s="7"/>
      <c r="C624" s="7"/>
    </row>
    <row r="625" spans="1:3" ht="15.6">
      <c r="A625" s="7"/>
      <c r="B625" s="7"/>
      <c r="C625" s="7"/>
    </row>
    <row r="626" spans="1:3" ht="15.6">
      <c r="A626" s="7"/>
      <c r="B626" s="7"/>
      <c r="C626" s="7"/>
    </row>
    <row r="627" spans="1:3" ht="15.6">
      <c r="A627" s="7"/>
      <c r="B627" s="7"/>
      <c r="C627" s="7"/>
    </row>
    <row r="628" spans="1:3" ht="15.6">
      <c r="A628" s="7"/>
      <c r="B628" s="7"/>
      <c r="C628" s="7"/>
    </row>
    <row r="629" spans="1:3" ht="15.6">
      <c r="A629" s="7"/>
      <c r="B629" s="7"/>
      <c r="C629" s="7"/>
    </row>
    <row r="630" spans="1:3" ht="15.6">
      <c r="A630" s="7"/>
      <c r="B630" s="7"/>
      <c r="C630" s="7"/>
    </row>
    <row r="631" spans="1:3" ht="15.6">
      <c r="A631" s="7"/>
      <c r="B631" s="7"/>
      <c r="C631" s="7"/>
    </row>
    <row r="632" spans="1:3" ht="15.6">
      <c r="A632" s="7"/>
      <c r="B632" s="7"/>
      <c r="C632" s="7"/>
    </row>
    <row r="633" spans="1:3" ht="15.6">
      <c r="A633" s="7"/>
      <c r="B633" s="7"/>
      <c r="C633" s="7"/>
    </row>
    <row r="634" spans="1:3" ht="15.6">
      <c r="A634" s="7"/>
      <c r="B634" s="7"/>
      <c r="C634" s="7"/>
    </row>
    <row r="635" spans="1:3" ht="15.6">
      <c r="A635" s="7"/>
      <c r="B635" s="7"/>
      <c r="C635" s="7"/>
    </row>
    <row r="636" spans="1:3" ht="15.6">
      <c r="A636" s="7"/>
      <c r="B636" s="7"/>
      <c r="C636" s="7"/>
    </row>
    <row r="637" spans="1:3" ht="15.6">
      <c r="A637" s="7"/>
      <c r="B637" s="7"/>
      <c r="C637" s="7"/>
    </row>
    <row r="638" spans="1:3" ht="15.6">
      <c r="A638" s="7"/>
      <c r="B638" s="7"/>
      <c r="C638" s="7"/>
    </row>
    <row r="639" spans="1:3" ht="15.6">
      <c r="A639" s="7"/>
      <c r="B639" s="7"/>
      <c r="C639" s="7"/>
    </row>
    <row r="640" spans="1:3" ht="15.6">
      <c r="A640" s="7"/>
      <c r="B640" s="7"/>
      <c r="C640" s="7"/>
    </row>
    <row r="641" spans="1:3" ht="15.6">
      <c r="A641" s="7"/>
      <c r="B641" s="7"/>
      <c r="C641" s="7"/>
    </row>
    <row r="642" spans="1:3" ht="15.6">
      <c r="A642" s="7"/>
      <c r="B642" s="7"/>
      <c r="C642" s="7"/>
    </row>
    <row r="643" spans="1:3" ht="15.6">
      <c r="A643" s="7"/>
      <c r="B643" s="7"/>
      <c r="C643" s="7"/>
    </row>
    <row r="644" spans="1:3" ht="15.6">
      <c r="A644" s="7"/>
      <c r="B644" s="7"/>
      <c r="C644" s="7"/>
    </row>
    <row r="645" spans="1:3" ht="15.6">
      <c r="A645" s="7"/>
      <c r="B645" s="7"/>
      <c r="C645" s="7"/>
    </row>
    <row r="646" spans="1:3" ht="15.6">
      <c r="A646" s="7"/>
      <c r="B646" s="7"/>
      <c r="C646" s="7"/>
    </row>
    <row r="647" spans="1:3" ht="15.6">
      <c r="A647" s="7"/>
      <c r="B647" s="7"/>
      <c r="C647" s="7"/>
    </row>
    <row r="648" spans="1:3" ht="15.6">
      <c r="A648" s="7"/>
      <c r="B648" s="7"/>
      <c r="C648" s="7"/>
    </row>
    <row r="649" spans="1:3" ht="15.6">
      <c r="A649" s="7"/>
      <c r="B649" s="7"/>
      <c r="C649" s="7"/>
    </row>
    <row r="650" spans="1:3" ht="15.6">
      <c r="A650" s="7"/>
      <c r="B650" s="7"/>
      <c r="C650" s="7"/>
    </row>
    <row r="651" spans="1:3" ht="15.6">
      <c r="A651" s="7"/>
      <c r="B651" s="7"/>
      <c r="C651" s="7"/>
    </row>
    <row r="652" spans="1:3" ht="15.6">
      <c r="A652" s="7"/>
      <c r="B652" s="7"/>
      <c r="C652" s="7"/>
    </row>
    <row r="653" spans="1:3" ht="15.6">
      <c r="A653" s="7"/>
      <c r="B653" s="7"/>
      <c r="C653" s="7"/>
    </row>
    <row r="654" spans="1:3" ht="15.6">
      <c r="A654" s="7"/>
      <c r="B654" s="7"/>
      <c r="C654" s="7"/>
    </row>
    <row r="655" spans="1:3" ht="15.6">
      <c r="A655" s="7"/>
      <c r="B655" s="7"/>
      <c r="C655" s="7"/>
    </row>
    <row r="656" spans="1:3" ht="15.6">
      <c r="A656" s="7"/>
      <c r="B656" s="7"/>
      <c r="C656" s="7"/>
    </row>
    <row r="657" spans="1:3" ht="15.6">
      <c r="A657" s="7"/>
      <c r="B657" s="7"/>
      <c r="C657" s="7"/>
    </row>
    <row r="658" spans="1:3" ht="15.6">
      <c r="A658" s="7"/>
      <c r="B658" s="7"/>
      <c r="C658" s="7"/>
    </row>
    <row r="659" spans="1:3" ht="15.6">
      <c r="A659" s="7"/>
      <c r="B659" s="7"/>
      <c r="C659" s="7"/>
    </row>
    <row r="660" spans="1:3" ht="15.6">
      <c r="A660" s="7"/>
      <c r="B660" s="7"/>
      <c r="C660" s="7"/>
    </row>
    <row r="661" spans="1:3" ht="15.6">
      <c r="A661" s="7"/>
      <c r="B661" s="7"/>
      <c r="C661" s="7"/>
    </row>
    <row r="662" spans="1:3" ht="15.6">
      <c r="A662" s="7"/>
      <c r="B662" s="7"/>
      <c r="C662" s="7"/>
    </row>
    <row r="663" spans="1:3" ht="15.6">
      <c r="A663" s="7"/>
      <c r="B663" s="7"/>
      <c r="C663" s="7"/>
    </row>
    <row r="664" spans="1:3" ht="15.6">
      <c r="A664" s="7"/>
      <c r="B664" s="7"/>
      <c r="C664" s="7"/>
    </row>
    <row r="665" spans="1:3" ht="15.6">
      <c r="A665" s="7"/>
      <c r="B665" s="7"/>
      <c r="C665" s="7"/>
    </row>
    <row r="666" spans="1:3" ht="15.6">
      <c r="A666" s="7"/>
      <c r="B666" s="7"/>
      <c r="C666" s="7"/>
    </row>
    <row r="667" spans="1:3" ht="15.6">
      <c r="A667" s="7"/>
      <c r="B667" s="7"/>
      <c r="C667" s="7"/>
    </row>
    <row r="668" spans="1:3" ht="15.6">
      <c r="A668" s="7"/>
      <c r="B668" s="7"/>
      <c r="C668" s="7"/>
    </row>
    <row r="669" spans="1:3" ht="15.6">
      <c r="A669" s="7"/>
      <c r="B669" s="7"/>
      <c r="C669" s="7"/>
    </row>
    <row r="670" spans="1:3" ht="15.6">
      <c r="A670" s="7"/>
      <c r="B670" s="7"/>
      <c r="C670" s="7"/>
    </row>
    <row r="671" spans="1:3" ht="15.6">
      <c r="A671" s="7"/>
      <c r="B671" s="7"/>
      <c r="C671" s="7"/>
    </row>
    <row r="672" spans="1:3" ht="15.6">
      <c r="A672" s="7"/>
      <c r="B672" s="7"/>
      <c r="C672" s="7"/>
    </row>
    <row r="673" spans="1:3" ht="15.6">
      <c r="A673" s="7"/>
      <c r="B673" s="7"/>
      <c r="C673" s="7"/>
    </row>
    <row r="674" spans="1:3" ht="15.6">
      <c r="A674" s="7"/>
      <c r="B674" s="7"/>
      <c r="C674" s="7"/>
    </row>
    <row r="675" spans="1:3" ht="15.6">
      <c r="A675" s="7"/>
      <c r="B675" s="7"/>
      <c r="C675" s="7"/>
    </row>
    <row r="676" spans="1:3" ht="15.6">
      <c r="A676" s="7"/>
      <c r="B676" s="7"/>
      <c r="C676" s="7"/>
    </row>
    <row r="677" spans="1:3" ht="15.6">
      <c r="A677" s="7"/>
      <c r="B677" s="7"/>
      <c r="C677" s="7"/>
    </row>
    <row r="678" spans="1:3" ht="15.6">
      <c r="A678" s="7"/>
      <c r="B678" s="7"/>
      <c r="C678" s="7"/>
    </row>
    <row r="679" spans="1:3" ht="15.6">
      <c r="A679" s="7"/>
      <c r="B679" s="7"/>
      <c r="C679" s="7"/>
    </row>
    <row r="680" spans="1:3" ht="15.6">
      <c r="A680" s="7"/>
      <c r="B680" s="7"/>
      <c r="C680" s="7"/>
    </row>
    <row r="681" spans="1:3" ht="15.6">
      <c r="A681" s="7"/>
      <c r="B681" s="7"/>
      <c r="C681" s="7"/>
    </row>
    <row r="682" spans="1:3" ht="15.6">
      <c r="A682" s="7"/>
      <c r="B682" s="7"/>
      <c r="C682" s="7"/>
    </row>
    <row r="683" spans="1:3" ht="15.6">
      <c r="A683" s="7"/>
      <c r="B683" s="7"/>
      <c r="C683" s="7"/>
    </row>
    <row r="684" spans="1:3" ht="15.6">
      <c r="A684" s="7"/>
      <c r="B684" s="7"/>
      <c r="C684" s="7"/>
    </row>
    <row r="685" spans="1:3" ht="15.6">
      <c r="A685" s="7"/>
      <c r="B685" s="7"/>
      <c r="C685" s="7"/>
    </row>
    <row r="686" spans="1:3" ht="15.6">
      <c r="A686" s="7"/>
      <c r="B686" s="7"/>
      <c r="C686" s="7"/>
    </row>
    <row r="687" spans="1:3" ht="15.6">
      <c r="A687" s="7"/>
      <c r="B687" s="7"/>
      <c r="C687" s="7"/>
    </row>
    <row r="688" spans="1:3" ht="15.6">
      <c r="A688" s="7"/>
      <c r="B688" s="7"/>
      <c r="C688" s="7"/>
    </row>
    <row r="689" spans="1:3" ht="15.6">
      <c r="A689" s="7"/>
      <c r="B689" s="7"/>
      <c r="C689" s="7"/>
    </row>
    <row r="690" spans="1:3" ht="15.6">
      <c r="A690" s="7"/>
      <c r="B690" s="7"/>
      <c r="C690" s="7"/>
    </row>
    <row r="691" spans="1:3" ht="15.6">
      <c r="A691" s="7"/>
      <c r="B691" s="7"/>
      <c r="C691" s="7"/>
    </row>
    <row r="692" spans="1:3" ht="15.6">
      <c r="A692" s="7"/>
      <c r="B692" s="7"/>
      <c r="C692" s="7"/>
    </row>
    <row r="693" spans="1:3" ht="15.6">
      <c r="A693" s="7"/>
      <c r="B693" s="7"/>
      <c r="C693" s="7"/>
    </row>
    <row r="694" spans="1:3" ht="15.6">
      <c r="A694" s="7"/>
      <c r="B694" s="7"/>
      <c r="C694" s="7"/>
    </row>
    <row r="695" spans="1:3" ht="15.6">
      <c r="A695" s="7"/>
      <c r="B695" s="7"/>
      <c r="C695" s="7"/>
    </row>
    <row r="696" spans="1:3" ht="15.6">
      <c r="A696" s="7"/>
      <c r="B696" s="7"/>
      <c r="C696" s="7"/>
    </row>
    <row r="697" spans="1:3" ht="15.6">
      <c r="A697" s="7"/>
      <c r="B697" s="7"/>
      <c r="C697" s="7"/>
    </row>
    <row r="698" spans="1:3" ht="15.6">
      <c r="A698" s="7"/>
      <c r="B698" s="7"/>
      <c r="C698" s="7"/>
    </row>
    <row r="699" spans="1:3" ht="15.6">
      <c r="A699" s="7"/>
      <c r="B699" s="7"/>
      <c r="C699" s="7"/>
    </row>
    <row r="700" spans="1:3" ht="15.6">
      <c r="A700" s="7"/>
      <c r="B700" s="7"/>
      <c r="C700" s="7"/>
    </row>
    <row r="701" spans="1:3" ht="15.6">
      <c r="A701" s="7"/>
      <c r="B701" s="7"/>
      <c r="C701" s="7"/>
    </row>
    <row r="702" spans="1:3" ht="15.6">
      <c r="A702" s="7"/>
      <c r="B702" s="7"/>
      <c r="C702" s="7"/>
    </row>
    <row r="703" spans="1:3" ht="15.6">
      <c r="A703" s="7"/>
      <c r="B703" s="7"/>
      <c r="C703" s="7"/>
    </row>
    <row r="704" spans="1:3" ht="15.6">
      <c r="A704" s="7"/>
      <c r="B704" s="7"/>
      <c r="C704" s="7"/>
    </row>
    <row r="705" spans="1:3" ht="15.6">
      <c r="A705" s="7"/>
      <c r="B705" s="7"/>
      <c r="C705" s="7"/>
    </row>
    <row r="706" spans="1:3" ht="15.6">
      <c r="A706" s="7"/>
      <c r="B706" s="7"/>
      <c r="C706" s="7"/>
    </row>
    <row r="707" spans="1:3" ht="15.6">
      <c r="A707" s="7"/>
      <c r="B707" s="7"/>
      <c r="C707" s="7"/>
    </row>
    <row r="708" spans="1:3" ht="15.6">
      <c r="A708" s="7"/>
      <c r="B708" s="7"/>
      <c r="C708" s="7"/>
    </row>
    <row r="709" spans="1:3" ht="15.6">
      <c r="A709" s="7"/>
      <c r="B709" s="7"/>
      <c r="C709" s="7"/>
    </row>
    <row r="710" spans="1:3" ht="15.6">
      <c r="A710" s="7"/>
      <c r="B710" s="7"/>
      <c r="C710" s="7"/>
    </row>
    <row r="711" spans="1:3" ht="15.6">
      <c r="A711" s="7"/>
      <c r="B711" s="7"/>
      <c r="C711" s="7"/>
    </row>
    <row r="712" spans="1:3" ht="15.6">
      <c r="A712" s="7"/>
      <c r="B712" s="7"/>
      <c r="C712" s="7"/>
    </row>
    <row r="713" spans="1:3" ht="15.6">
      <c r="A713" s="7"/>
      <c r="B713" s="7"/>
      <c r="C713" s="7"/>
    </row>
    <row r="714" spans="1:3" ht="15.6">
      <c r="A714" s="7"/>
      <c r="B714" s="7"/>
      <c r="C714" s="7"/>
    </row>
    <row r="715" spans="1:3" ht="15.6">
      <c r="A715" s="7"/>
      <c r="B715" s="7"/>
      <c r="C715" s="7"/>
    </row>
    <row r="716" spans="1:3" ht="15.6">
      <c r="A716" s="7"/>
      <c r="B716" s="7"/>
      <c r="C716" s="7"/>
    </row>
    <row r="717" spans="1:3" ht="15.6">
      <c r="A717" s="7"/>
      <c r="B717" s="7"/>
      <c r="C717" s="7"/>
    </row>
    <row r="718" spans="1:3" ht="15.6">
      <c r="A718" s="7"/>
      <c r="B718" s="7"/>
      <c r="C718" s="7"/>
    </row>
    <row r="719" spans="1:3" ht="15.6">
      <c r="A719" s="7"/>
      <c r="B719" s="7"/>
      <c r="C719" s="7"/>
    </row>
    <row r="720" spans="1:3" ht="15.6">
      <c r="A720" s="7"/>
      <c r="B720" s="7"/>
      <c r="C720" s="7"/>
    </row>
    <row r="721" spans="1:3" ht="15.6">
      <c r="A721" s="7"/>
      <c r="B721" s="7"/>
      <c r="C721" s="7"/>
    </row>
    <row r="722" spans="1:3" ht="15.6">
      <c r="A722" s="7"/>
      <c r="B722" s="7"/>
      <c r="C722" s="7"/>
    </row>
    <row r="723" spans="1:3" ht="15.6">
      <c r="A723" s="7"/>
      <c r="B723" s="7"/>
      <c r="C723" s="7"/>
    </row>
    <row r="724" spans="1:3" ht="15.6">
      <c r="A724" s="7"/>
      <c r="B724" s="7"/>
      <c r="C724" s="7"/>
    </row>
    <row r="725" spans="1:3" ht="15.6">
      <c r="A725" s="7"/>
      <c r="B725" s="7"/>
      <c r="C725" s="7"/>
    </row>
    <row r="726" spans="1:3" ht="15.6">
      <c r="A726" s="7"/>
      <c r="B726" s="7"/>
      <c r="C726" s="7"/>
    </row>
    <row r="727" spans="1:3" ht="15.6">
      <c r="A727" s="7"/>
      <c r="B727" s="7"/>
      <c r="C727" s="7"/>
    </row>
    <row r="728" spans="1:3" ht="15.6">
      <c r="A728" s="7"/>
      <c r="B728" s="7"/>
      <c r="C728" s="7"/>
    </row>
    <row r="729" spans="1:3" ht="15.6">
      <c r="A729" s="7"/>
      <c r="B729" s="7"/>
      <c r="C729" s="7"/>
    </row>
    <row r="730" spans="1:3" ht="15.6">
      <c r="A730" s="7"/>
      <c r="B730" s="7"/>
      <c r="C730" s="7"/>
    </row>
    <row r="731" spans="1:3" ht="15.6">
      <c r="A731" s="7"/>
      <c r="B731" s="7"/>
      <c r="C731" s="7"/>
    </row>
    <row r="732" spans="1:3" ht="15.6">
      <c r="A732" s="7"/>
      <c r="B732" s="7"/>
      <c r="C732" s="7"/>
    </row>
    <row r="733" spans="1:3" ht="15.6">
      <c r="A733" s="7"/>
      <c r="B733" s="7"/>
      <c r="C733" s="7"/>
    </row>
    <row r="734" spans="1:3" ht="15.6">
      <c r="A734" s="7"/>
      <c r="B734" s="7"/>
      <c r="C734" s="7"/>
    </row>
    <row r="735" spans="1:3" ht="15.6">
      <c r="A735" s="7"/>
      <c r="B735" s="7"/>
      <c r="C735" s="7"/>
    </row>
    <row r="736" spans="1:3" ht="15.6">
      <c r="A736" s="7"/>
      <c r="B736" s="7"/>
      <c r="C736" s="7"/>
    </row>
    <row r="737" spans="1:3" ht="15.6">
      <c r="A737" s="7"/>
      <c r="B737" s="7"/>
      <c r="C737" s="7"/>
    </row>
    <row r="738" spans="1:3" ht="15.6">
      <c r="A738" s="7"/>
      <c r="B738" s="7"/>
      <c r="C738" s="7"/>
    </row>
    <row r="739" spans="1:3" ht="15.6">
      <c r="A739" s="7"/>
      <c r="B739" s="7"/>
      <c r="C739" s="7"/>
    </row>
    <row r="740" spans="1:3" ht="15.6">
      <c r="A740" s="7"/>
      <c r="B740" s="7"/>
      <c r="C740" s="7"/>
    </row>
    <row r="741" spans="1:3" ht="15.6">
      <c r="A741" s="7"/>
      <c r="B741" s="7"/>
      <c r="C741" s="7"/>
    </row>
    <row r="742" spans="1:3" ht="15.6">
      <c r="A742" s="7"/>
      <c r="B742" s="7"/>
      <c r="C742" s="7"/>
    </row>
    <row r="743" spans="1:3" ht="15.6">
      <c r="A743" s="7"/>
      <c r="B743" s="7"/>
      <c r="C743" s="7"/>
    </row>
    <row r="744" spans="1:3" ht="15.6">
      <c r="A744" s="7"/>
      <c r="B744" s="7"/>
      <c r="C744" s="7"/>
    </row>
    <row r="745" spans="1:3" ht="15.6">
      <c r="A745" s="7"/>
      <c r="B745" s="7"/>
      <c r="C745" s="7"/>
    </row>
    <row r="746" spans="1:3" ht="15.6">
      <c r="A746" s="7"/>
      <c r="B746" s="7"/>
      <c r="C746" s="7"/>
    </row>
    <row r="747" spans="1:3" ht="15.6">
      <c r="A747" s="7"/>
      <c r="B747" s="7"/>
      <c r="C747" s="7"/>
    </row>
    <row r="748" spans="1:3" ht="15.6">
      <c r="A748" s="7"/>
      <c r="B748" s="7"/>
      <c r="C748" s="7"/>
    </row>
    <row r="749" spans="1:3" ht="15.6">
      <c r="A749" s="7"/>
      <c r="B749" s="7"/>
      <c r="C749" s="7"/>
    </row>
    <row r="750" spans="1:3" ht="15.6">
      <c r="A750" s="7"/>
      <c r="B750" s="7"/>
      <c r="C750" s="7"/>
    </row>
    <row r="751" spans="1:3" ht="15.6">
      <c r="A751" s="7"/>
      <c r="B751" s="7"/>
      <c r="C751" s="7"/>
    </row>
    <row r="752" spans="1:3" ht="15.6">
      <c r="A752" s="7"/>
      <c r="B752" s="7"/>
      <c r="C752" s="7"/>
    </row>
    <row r="753" spans="1:3" ht="15.6">
      <c r="A753" s="7"/>
      <c r="B753" s="7"/>
      <c r="C753" s="7"/>
    </row>
    <row r="754" spans="1:3" ht="15.6">
      <c r="A754" s="7"/>
      <c r="B754" s="7"/>
      <c r="C754" s="7"/>
    </row>
    <row r="755" spans="1:3" ht="15.6">
      <c r="A755" s="7"/>
      <c r="B755" s="7"/>
      <c r="C755" s="7"/>
    </row>
    <row r="756" spans="1:3" ht="15.6">
      <c r="A756" s="7"/>
      <c r="B756" s="7"/>
      <c r="C756" s="7"/>
    </row>
    <row r="757" spans="1:3" ht="15.6">
      <c r="A757" s="7"/>
      <c r="B757" s="7"/>
      <c r="C757" s="7"/>
    </row>
    <row r="758" spans="1:3" ht="15.6">
      <c r="A758" s="7"/>
      <c r="B758" s="7"/>
      <c r="C758" s="7"/>
    </row>
    <row r="759" spans="1:3" ht="15.6">
      <c r="A759" s="7"/>
      <c r="B759" s="7"/>
      <c r="C759" s="7"/>
    </row>
    <row r="760" spans="1:3" ht="15.6">
      <c r="A760" s="7"/>
      <c r="B760" s="7"/>
      <c r="C760" s="7"/>
    </row>
    <row r="761" spans="1:3" ht="15.6">
      <c r="A761" s="7"/>
      <c r="B761" s="7"/>
      <c r="C761" s="7"/>
    </row>
    <row r="762" spans="1:3" ht="15.6">
      <c r="A762" s="7"/>
      <c r="B762" s="7"/>
      <c r="C762" s="7"/>
    </row>
    <row r="763" spans="1:3" ht="15.6">
      <c r="A763" s="7"/>
      <c r="B763" s="7"/>
      <c r="C763" s="7"/>
    </row>
    <row r="764" spans="1:3" ht="15.6">
      <c r="A764" s="7"/>
      <c r="B764" s="7"/>
      <c r="C764" s="7"/>
    </row>
    <row r="765" spans="1:3" ht="15.6">
      <c r="A765" s="7"/>
      <c r="B765" s="7"/>
      <c r="C765" s="7"/>
    </row>
    <row r="766" spans="1:3" ht="15.6">
      <c r="A766" s="7"/>
      <c r="B766" s="7"/>
      <c r="C766" s="7"/>
    </row>
    <row r="767" spans="1:3" ht="15.6">
      <c r="A767" s="7"/>
      <c r="B767" s="7"/>
      <c r="C767" s="7"/>
    </row>
    <row r="768" spans="1:3" ht="15.6">
      <c r="A768" s="7"/>
      <c r="B768" s="7"/>
      <c r="C768" s="7"/>
    </row>
    <row r="769" spans="1:3" ht="15.6">
      <c r="A769" s="7"/>
      <c r="B769" s="7"/>
      <c r="C769" s="7"/>
    </row>
    <row r="770" spans="1:3" ht="15.6">
      <c r="A770" s="7"/>
      <c r="B770" s="7"/>
      <c r="C770" s="7"/>
    </row>
    <row r="771" spans="1:3" ht="15.6">
      <c r="A771" s="7"/>
      <c r="B771" s="7"/>
      <c r="C771" s="7"/>
    </row>
    <row r="772" spans="1:3" ht="15.6">
      <c r="A772" s="7"/>
      <c r="B772" s="7"/>
      <c r="C772" s="7"/>
    </row>
    <row r="773" spans="1:3" ht="15.6">
      <c r="A773" s="7"/>
      <c r="B773" s="7"/>
      <c r="C773" s="7"/>
    </row>
    <row r="774" spans="1:3" ht="15.6">
      <c r="A774" s="7"/>
      <c r="B774" s="7"/>
      <c r="C774" s="7"/>
    </row>
    <row r="775" spans="1:3" ht="15.6">
      <c r="A775" s="7"/>
      <c r="B775" s="7"/>
      <c r="C775" s="7"/>
    </row>
    <row r="776" spans="1:3" ht="15.6">
      <c r="A776" s="7"/>
      <c r="B776" s="7"/>
      <c r="C776" s="7"/>
    </row>
    <row r="777" spans="1:3" ht="15.6">
      <c r="A777" s="7"/>
      <c r="B777" s="7"/>
      <c r="C777" s="7"/>
    </row>
    <row r="778" spans="1:3" ht="15.6">
      <c r="A778" s="7"/>
      <c r="B778" s="7"/>
      <c r="C778" s="7"/>
    </row>
    <row r="779" spans="1:3" ht="15.6">
      <c r="A779" s="7"/>
      <c r="B779" s="7"/>
      <c r="C779" s="7"/>
    </row>
    <row r="780" spans="1:3" ht="15.6">
      <c r="A780" s="7"/>
      <c r="B780" s="7"/>
      <c r="C780" s="7"/>
    </row>
    <row r="781" spans="1:3" ht="15.6">
      <c r="A781" s="7"/>
      <c r="B781" s="7"/>
      <c r="C781" s="7"/>
    </row>
    <row r="782" spans="1:3" ht="15.6">
      <c r="A782" s="7"/>
      <c r="B782" s="7"/>
      <c r="C782" s="7"/>
    </row>
    <row r="783" spans="1:3" ht="15.6">
      <c r="A783" s="7"/>
      <c r="B783" s="7"/>
      <c r="C783" s="7"/>
    </row>
    <row r="784" spans="1:3" ht="15.6">
      <c r="A784" s="7"/>
      <c r="B784" s="7"/>
      <c r="C784" s="7"/>
    </row>
    <row r="785" spans="1:3" ht="15.6">
      <c r="A785" s="7"/>
      <c r="B785" s="7"/>
      <c r="C785" s="7"/>
    </row>
    <row r="786" spans="1:3" ht="15.6">
      <c r="A786" s="7"/>
      <c r="B786" s="7"/>
      <c r="C786" s="7"/>
    </row>
    <row r="787" spans="1:3" ht="15.6">
      <c r="A787" s="7"/>
      <c r="B787" s="7"/>
      <c r="C787" s="7"/>
    </row>
    <row r="788" spans="1:3" ht="15.6">
      <c r="A788" s="7"/>
      <c r="B788" s="7"/>
      <c r="C788" s="7"/>
    </row>
    <row r="789" spans="1:3" ht="15.6">
      <c r="A789" s="7"/>
      <c r="B789" s="7"/>
      <c r="C789" s="7"/>
    </row>
    <row r="790" spans="1:3" ht="15.6">
      <c r="A790" s="7"/>
      <c r="B790" s="7"/>
      <c r="C790" s="7"/>
    </row>
    <row r="791" spans="1:3" ht="15.6">
      <c r="A791" s="7"/>
      <c r="B791" s="7"/>
      <c r="C791" s="7"/>
    </row>
    <row r="792" spans="1:3" ht="15.6">
      <c r="A792" s="7"/>
      <c r="B792" s="7"/>
      <c r="C792" s="7"/>
    </row>
    <row r="793" spans="1:3" ht="15.6">
      <c r="A793" s="7"/>
      <c r="B793" s="7"/>
      <c r="C793" s="7"/>
    </row>
    <row r="794" spans="1:3" ht="15.6">
      <c r="A794" s="7"/>
      <c r="B794" s="7"/>
      <c r="C794" s="7"/>
    </row>
    <row r="795" spans="1:3" ht="15.6">
      <c r="A795" s="7"/>
      <c r="B795" s="7"/>
      <c r="C795" s="7"/>
    </row>
    <row r="796" spans="1:3" ht="15.6">
      <c r="A796" s="7"/>
      <c r="B796" s="7"/>
      <c r="C796" s="7"/>
    </row>
    <row r="797" spans="1:3" ht="15.6">
      <c r="A797" s="7"/>
      <c r="B797" s="7"/>
      <c r="C797" s="7"/>
    </row>
    <row r="798" spans="1:3" ht="15.6">
      <c r="A798" s="7"/>
      <c r="B798" s="7"/>
      <c r="C798" s="7"/>
    </row>
    <row r="799" spans="1:3" ht="15.6">
      <c r="A799" s="7"/>
      <c r="B799" s="7"/>
      <c r="C799" s="7"/>
    </row>
    <row r="800" spans="1:3" ht="15.6">
      <c r="A800" s="7"/>
      <c r="B800" s="7"/>
      <c r="C800" s="7"/>
    </row>
    <row r="801" spans="1:3" ht="15.6">
      <c r="A801" s="7"/>
      <c r="B801" s="7"/>
      <c r="C801" s="7"/>
    </row>
    <row r="802" spans="1:3" ht="15.6">
      <c r="A802" s="7"/>
      <c r="B802" s="7"/>
      <c r="C802" s="7"/>
    </row>
    <row r="803" spans="1:3" ht="15.6">
      <c r="A803" s="7"/>
      <c r="B803" s="7"/>
      <c r="C803" s="7"/>
    </row>
    <row r="804" spans="1:3" ht="15.6">
      <c r="A804" s="7"/>
      <c r="B804" s="7"/>
      <c r="C804" s="7"/>
    </row>
    <row r="805" spans="1:3" ht="15.6">
      <c r="A805" s="7"/>
      <c r="B805" s="7"/>
      <c r="C805" s="7"/>
    </row>
    <row r="806" spans="1:3" ht="15.6">
      <c r="A806" s="7"/>
      <c r="B806" s="7"/>
      <c r="C806" s="7"/>
    </row>
    <row r="807" spans="1:3" ht="15.6">
      <c r="A807" s="7"/>
      <c r="B807" s="7"/>
      <c r="C807" s="7"/>
    </row>
    <row r="808" spans="1:3" ht="15.6">
      <c r="A808" s="7"/>
      <c r="B808" s="7"/>
      <c r="C808" s="7"/>
    </row>
    <row r="809" spans="1:3" ht="15.6">
      <c r="A809" s="7"/>
      <c r="B809" s="7"/>
      <c r="C809" s="7"/>
    </row>
    <row r="810" spans="1:3" ht="15.6">
      <c r="A810" s="7"/>
      <c r="B810" s="7"/>
      <c r="C810" s="7"/>
    </row>
    <row r="811" spans="1:3" ht="15.6">
      <c r="A811" s="7"/>
      <c r="B811" s="7"/>
      <c r="C811" s="7"/>
    </row>
    <row r="812" spans="1:3" ht="15.6">
      <c r="A812" s="7"/>
      <c r="B812" s="7"/>
      <c r="C812" s="7"/>
    </row>
    <row r="813" spans="1:3" ht="15.6">
      <c r="A813" s="7"/>
      <c r="B813" s="7"/>
      <c r="C813" s="7"/>
    </row>
    <row r="814" spans="1:3" ht="15.6">
      <c r="A814" s="7"/>
      <c r="B814" s="7"/>
      <c r="C814" s="7"/>
    </row>
    <row r="815" spans="1:3" ht="15.6">
      <c r="A815" s="7"/>
      <c r="B815" s="7"/>
      <c r="C815" s="7"/>
    </row>
    <row r="816" spans="1:3" ht="15.6">
      <c r="A816" s="7"/>
      <c r="B816" s="7"/>
      <c r="C816" s="7"/>
    </row>
    <row r="817" spans="1:3" ht="15.6">
      <c r="A817" s="7"/>
      <c r="B817" s="7"/>
      <c r="C817" s="7"/>
    </row>
    <row r="818" spans="1:3" ht="15.6">
      <c r="A818" s="7"/>
      <c r="B818" s="7"/>
      <c r="C818" s="7"/>
    </row>
    <row r="819" spans="1:3" ht="15.6">
      <c r="A819" s="7"/>
      <c r="B819" s="7"/>
      <c r="C819" s="7"/>
    </row>
    <row r="820" spans="1:3" ht="15.6">
      <c r="A820" s="7"/>
      <c r="B820" s="7"/>
      <c r="C820" s="7"/>
    </row>
    <row r="821" spans="1:3" ht="15.6">
      <c r="A821" s="7"/>
      <c r="B821" s="7"/>
      <c r="C821" s="7"/>
    </row>
    <row r="822" spans="1:3" ht="15.6">
      <c r="A822" s="7"/>
      <c r="B822" s="7"/>
      <c r="C822" s="7"/>
    </row>
    <row r="823" spans="1:3" ht="15.6">
      <c r="A823" s="7"/>
      <c r="B823" s="7"/>
      <c r="C823" s="7"/>
    </row>
    <row r="824" spans="1:3" ht="15.6">
      <c r="A824" s="7"/>
      <c r="B824" s="7"/>
      <c r="C824" s="7"/>
    </row>
    <row r="825" spans="1:3" ht="15.6">
      <c r="A825" s="7"/>
      <c r="B825" s="7"/>
      <c r="C825" s="7"/>
    </row>
    <row r="826" spans="1:3" ht="15.6">
      <c r="A826" s="7"/>
      <c r="B826" s="7"/>
      <c r="C826" s="7"/>
    </row>
    <row r="827" spans="1:3" ht="15.6">
      <c r="A827" s="7"/>
      <c r="B827" s="7"/>
      <c r="C827" s="7"/>
    </row>
    <row r="828" spans="1:3" ht="15.6">
      <c r="A828" s="7"/>
      <c r="B828" s="7"/>
      <c r="C828" s="7"/>
    </row>
    <row r="829" spans="1:3" ht="15.6">
      <c r="A829" s="7"/>
      <c r="B829" s="7"/>
      <c r="C829" s="7"/>
    </row>
    <row r="830" spans="1:3" ht="15.6">
      <c r="A830" s="7"/>
      <c r="B830" s="7"/>
      <c r="C830" s="7"/>
    </row>
    <row r="831" spans="1:3" ht="15.6">
      <c r="A831" s="7"/>
      <c r="B831" s="7"/>
      <c r="C831" s="7"/>
    </row>
    <row r="832" spans="1:3" ht="15.6">
      <c r="A832" s="7"/>
      <c r="B832" s="7"/>
      <c r="C832" s="7"/>
    </row>
    <row r="833" spans="1:3" ht="15.6">
      <c r="A833" s="7"/>
      <c r="B833" s="7"/>
      <c r="C833" s="7"/>
    </row>
    <row r="834" spans="1:3" ht="15.6">
      <c r="A834" s="7"/>
      <c r="B834" s="7"/>
      <c r="C834" s="7"/>
    </row>
    <row r="835" spans="1:3" ht="15.6">
      <c r="A835" s="7"/>
      <c r="B835" s="7"/>
      <c r="C835" s="7"/>
    </row>
    <row r="836" spans="1:3" ht="15.6">
      <c r="A836" s="7"/>
      <c r="B836" s="7"/>
      <c r="C836" s="7"/>
    </row>
    <row r="837" spans="1:3" ht="15.6">
      <c r="A837" s="7"/>
      <c r="B837" s="7"/>
      <c r="C837" s="7"/>
    </row>
    <row r="838" spans="1:3" ht="15.6">
      <c r="A838" s="7"/>
      <c r="B838" s="7"/>
      <c r="C838" s="7"/>
    </row>
    <row r="839" spans="1:3" ht="15.6">
      <c r="A839" s="7"/>
      <c r="B839" s="7"/>
      <c r="C839" s="7"/>
    </row>
    <row r="840" spans="1:3" ht="15.6">
      <c r="A840" s="7"/>
      <c r="B840" s="7"/>
      <c r="C840" s="7"/>
    </row>
    <row r="841" spans="1:3" ht="15.6">
      <c r="A841" s="7"/>
      <c r="B841" s="7"/>
      <c r="C841" s="7"/>
    </row>
    <row r="842" spans="1:3" ht="15.6">
      <c r="A842" s="7"/>
      <c r="B842" s="7"/>
      <c r="C842" s="7"/>
    </row>
    <row r="843" spans="1:3" ht="15.6">
      <c r="A843" s="7"/>
      <c r="B843" s="7"/>
      <c r="C843" s="7"/>
    </row>
    <row r="844" spans="1:3" ht="15.6">
      <c r="A844" s="7"/>
      <c r="B844" s="7"/>
      <c r="C844" s="7"/>
    </row>
    <row r="845" spans="1:3" ht="15.6">
      <c r="A845" s="7"/>
      <c r="B845" s="7"/>
      <c r="C845" s="7"/>
    </row>
    <row r="846" spans="1:3" ht="15.6">
      <c r="A846" s="7"/>
      <c r="B846" s="7"/>
      <c r="C846" s="7"/>
    </row>
    <row r="847" spans="1:3" ht="15.6">
      <c r="A847" s="7"/>
      <c r="B847" s="7"/>
      <c r="C847" s="7"/>
    </row>
    <row r="848" spans="1:3" ht="15.6">
      <c r="A848" s="7"/>
      <c r="B848" s="7"/>
      <c r="C848" s="7"/>
    </row>
    <row r="849" spans="1:3" ht="15.6">
      <c r="A849" s="7"/>
      <c r="B849" s="7"/>
      <c r="C849" s="7"/>
    </row>
    <row r="850" spans="1:3" ht="15.6">
      <c r="A850" s="7"/>
      <c r="B850" s="7"/>
      <c r="C850" s="7"/>
    </row>
    <row r="851" spans="1:3" ht="15.6">
      <c r="A851" s="7"/>
      <c r="B851" s="7"/>
      <c r="C851" s="7"/>
    </row>
    <row r="852" spans="1:3" ht="15.6">
      <c r="A852" s="7"/>
      <c r="B852" s="7"/>
      <c r="C852" s="7"/>
    </row>
    <row r="853" spans="1:3" ht="15.6">
      <c r="A853" s="7"/>
      <c r="B853" s="7"/>
      <c r="C853" s="7"/>
    </row>
    <row r="854" spans="1:3" ht="15.6">
      <c r="A854" s="7"/>
      <c r="B854" s="7"/>
      <c r="C854" s="7"/>
    </row>
    <row r="855" spans="1:3" ht="15.6">
      <c r="A855" s="7"/>
      <c r="B855" s="7"/>
      <c r="C855" s="7"/>
    </row>
    <row r="856" spans="1:3" ht="15.6">
      <c r="A856" s="7"/>
      <c r="B856" s="7"/>
      <c r="C856" s="7"/>
    </row>
    <row r="857" spans="1:3" ht="15.6">
      <c r="A857" s="7"/>
      <c r="B857" s="7"/>
      <c r="C857" s="7"/>
    </row>
    <row r="858" spans="1:3" ht="15.6">
      <c r="A858" s="7"/>
      <c r="B858" s="7"/>
      <c r="C858" s="7"/>
    </row>
    <row r="859" spans="1:3" ht="15.6">
      <c r="A859" s="7"/>
      <c r="B859" s="7"/>
      <c r="C859" s="7"/>
    </row>
    <row r="860" spans="1:3" ht="15.6">
      <c r="A860" s="7"/>
      <c r="B860" s="7"/>
      <c r="C860" s="7"/>
    </row>
    <row r="861" spans="1:3" ht="15.6">
      <c r="A861" s="7"/>
      <c r="B861" s="7"/>
      <c r="C861" s="7"/>
    </row>
    <row r="862" spans="1:3" ht="15.6">
      <c r="A862" s="7"/>
      <c r="B862" s="7"/>
      <c r="C862" s="7"/>
    </row>
    <row r="863" spans="1:3" ht="15.6">
      <c r="A863" s="7"/>
      <c r="B863" s="7"/>
      <c r="C863" s="7"/>
    </row>
    <row r="864" spans="1:3" ht="15.6">
      <c r="A864" s="7"/>
      <c r="B864" s="7"/>
      <c r="C864" s="7"/>
    </row>
    <row r="865" spans="1:3" ht="15.6">
      <c r="A865" s="7"/>
      <c r="B865" s="7"/>
      <c r="C865" s="7"/>
    </row>
    <row r="866" spans="1:3" ht="15.6">
      <c r="A866" s="7"/>
      <c r="B866" s="7"/>
      <c r="C866" s="7"/>
    </row>
    <row r="867" spans="1:3" ht="15.6">
      <c r="A867" s="7"/>
      <c r="B867" s="7"/>
      <c r="C867" s="7"/>
    </row>
    <row r="868" spans="1:3" ht="15.6">
      <c r="A868" s="7"/>
      <c r="B868" s="7"/>
      <c r="C868" s="7"/>
    </row>
    <row r="869" spans="1:3" ht="15.6">
      <c r="A869" s="7"/>
      <c r="B869" s="7"/>
      <c r="C869" s="7"/>
    </row>
    <row r="870" spans="1:3" ht="15.6">
      <c r="A870" s="7"/>
      <c r="B870" s="7"/>
      <c r="C870" s="7"/>
    </row>
    <row r="871" spans="1:3" ht="15.6">
      <c r="A871" s="7"/>
      <c r="B871" s="7"/>
      <c r="C871" s="7"/>
    </row>
    <row r="872" spans="1:3" ht="15.6">
      <c r="A872" s="7"/>
      <c r="B872" s="7"/>
      <c r="C872" s="7"/>
    </row>
    <row r="873" spans="1:3" ht="15.6">
      <c r="A873" s="7"/>
      <c r="B873" s="7"/>
      <c r="C873" s="7"/>
    </row>
    <row r="874" spans="1:3" ht="15.6">
      <c r="A874" s="7"/>
      <c r="B874" s="7"/>
      <c r="C874" s="7"/>
    </row>
    <row r="875" spans="1:3" ht="15.6">
      <c r="A875" s="7"/>
      <c r="B875" s="7"/>
      <c r="C875" s="7"/>
    </row>
    <row r="876" spans="1:3" ht="15.6">
      <c r="A876" s="7"/>
      <c r="B876" s="7"/>
      <c r="C876" s="7"/>
    </row>
    <row r="877" spans="1:3" ht="15.6">
      <c r="A877" s="7"/>
      <c r="B877" s="7"/>
      <c r="C877" s="7"/>
    </row>
    <row r="878" spans="1:3" ht="15.6">
      <c r="A878" s="7"/>
      <c r="B878" s="7"/>
      <c r="C878" s="7"/>
    </row>
    <row r="879" spans="1:3" ht="15.6">
      <c r="A879" s="7"/>
      <c r="B879" s="7"/>
      <c r="C879" s="7"/>
    </row>
    <row r="880" spans="1:3" ht="15.6">
      <c r="A880" s="7"/>
      <c r="B880" s="7"/>
      <c r="C880" s="7"/>
    </row>
    <row r="881" spans="1:3" ht="15.6">
      <c r="A881" s="7"/>
      <c r="B881" s="7"/>
      <c r="C881" s="7"/>
    </row>
    <row r="882" spans="1:3" ht="15.6">
      <c r="A882" s="7"/>
      <c r="B882" s="7"/>
      <c r="C882" s="7"/>
    </row>
    <row r="883" spans="1:3" ht="15.6">
      <c r="A883" s="7"/>
      <c r="B883" s="7"/>
      <c r="C883" s="7"/>
    </row>
    <row r="884" spans="1:3" ht="15.6">
      <c r="A884" s="7"/>
      <c r="B884" s="7"/>
      <c r="C884" s="7"/>
    </row>
    <row r="885" spans="1:3" ht="15.6">
      <c r="A885" s="7"/>
      <c r="B885" s="7"/>
      <c r="C885" s="7"/>
    </row>
    <row r="886" spans="1:3" ht="15.6">
      <c r="A886" s="7"/>
      <c r="B886" s="7"/>
      <c r="C886" s="7"/>
    </row>
    <row r="887" spans="1:3" ht="15.6">
      <c r="A887" s="7"/>
      <c r="B887" s="7"/>
      <c r="C887" s="7"/>
    </row>
    <row r="888" spans="1:3" ht="15.6">
      <c r="A888" s="7"/>
      <c r="B888" s="7"/>
      <c r="C888" s="7"/>
    </row>
    <row r="889" spans="1:3" ht="15.6">
      <c r="A889" s="7"/>
      <c r="B889" s="7"/>
      <c r="C889" s="7"/>
    </row>
    <row r="890" spans="1:3" ht="15.6">
      <c r="A890" s="7"/>
      <c r="B890" s="7"/>
      <c r="C890" s="7"/>
    </row>
    <row r="891" spans="1:3" ht="15.6">
      <c r="A891" s="7"/>
      <c r="B891" s="7"/>
      <c r="C891" s="7"/>
    </row>
    <row r="892" spans="1:3" ht="15.6">
      <c r="A892" s="7"/>
      <c r="B892" s="7"/>
      <c r="C892" s="7"/>
    </row>
    <row r="893" spans="1:3" ht="15.6">
      <c r="A893" s="7"/>
      <c r="B893" s="7"/>
      <c r="C893" s="7"/>
    </row>
    <row r="894" spans="1:3" ht="15.6">
      <c r="A894" s="7"/>
      <c r="B894" s="7"/>
      <c r="C894" s="7"/>
    </row>
    <row r="895" spans="1:3" ht="15.6">
      <c r="A895" s="7"/>
      <c r="B895" s="7"/>
      <c r="C895" s="7"/>
    </row>
    <row r="896" spans="1:3" ht="15.6">
      <c r="A896" s="7"/>
      <c r="B896" s="7"/>
      <c r="C896" s="7"/>
    </row>
    <row r="897" spans="1:3" ht="15.6">
      <c r="A897" s="7"/>
      <c r="B897" s="7"/>
      <c r="C897" s="7"/>
    </row>
    <row r="898" spans="1:3" ht="15.6">
      <c r="A898" s="7"/>
      <c r="B898" s="7"/>
      <c r="C898" s="7"/>
    </row>
    <row r="899" spans="1:3" ht="15.6">
      <c r="A899" s="7"/>
      <c r="B899" s="7"/>
      <c r="C899" s="7"/>
    </row>
    <row r="900" spans="1:3" ht="15.6">
      <c r="A900" s="7"/>
      <c r="B900" s="7"/>
      <c r="C900" s="7"/>
    </row>
    <row r="901" spans="1:3" ht="15.6">
      <c r="A901" s="7"/>
      <c r="B901" s="7"/>
      <c r="C901" s="7"/>
    </row>
    <row r="902" spans="1:3" ht="15.6">
      <c r="A902" s="7"/>
      <c r="B902" s="7"/>
      <c r="C902" s="7"/>
    </row>
    <row r="903" spans="1:3" ht="15.6">
      <c r="A903" s="7"/>
      <c r="B903" s="7"/>
      <c r="C903" s="7"/>
    </row>
    <row r="904" spans="1:3" ht="15.6">
      <c r="A904" s="7"/>
      <c r="B904" s="7"/>
      <c r="C904" s="7"/>
    </row>
    <row r="905" spans="1:3" ht="15.6">
      <c r="A905" s="7"/>
      <c r="B905" s="7"/>
      <c r="C905" s="7"/>
    </row>
    <row r="906" spans="1:3" ht="15.6">
      <c r="A906" s="7"/>
      <c r="B906" s="7"/>
      <c r="C906" s="7"/>
    </row>
    <row r="907" spans="1:3" ht="15.6">
      <c r="A907" s="7"/>
      <c r="B907" s="7"/>
      <c r="C907" s="7"/>
    </row>
    <row r="908" spans="1:3" ht="15.6">
      <c r="A908" s="7"/>
      <c r="B908" s="7"/>
      <c r="C908" s="7"/>
    </row>
    <row r="909" spans="1:3" ht="15.6">
      <c r="A909" s="7"/>
      <c r="B909" s="7"/>
      <c r="C909" s="7"/>
    </row>
    <row r="910" spans="1:3" ht="15.6">
      <c r="A910" s="7"/>
      <c r="B910" s="7"/>
      <c r="C910" s="7"/>
    </row>
    <row r="911" spans="1:3" ht="15.6">
      <c r="A911" s="7"/>
      <c r="B911" s="7"/>
      <c r="C911" s="7"/>
    </row>
    <row r="912" spans="1:3" ht="15.6">
      <c r="A912" s="7"/>
      <c r="B912" s="7"/>
      <c r="C912" s="7"/>
    </row>
    <row r="913" spans="1:3" ht="15.6">
      <c r="A913" s="7"/>
      <c r="B913" s="7"/>
      <c r="C913" s="7"/>
    </row>
    <row r="914" spans="1:3" ht="15.6">
      <c r="A914" s="7"/>
      <c r="B914" s="7"/>
      <c r="C914" s="7"/>
    </row>
    <row r="915" spans="1:3" ht="15.6">
      <c r="A915" s="7"/>
      <c r="B915" s="7"/>
      <c r="C915" s="7"/>
    </row>
    <row r="916" spans="1:3" ht="15.6">
      <c r="A916" s="7"/>
      <c r="B916" s="7"/>
      <c r="C916" s="7"/>
    </row>
    <row r="917" spans="1:3" ht="15.6">
      <c r="A917" s="7"/>
      <c r="B917" s="7"/>
      <c r="C917" s="7"/>
    </row>
    <row r="918" spans="1:3" ht="15.6">
      <c r="A918" s="7"/>
      <c r="B918" s="7"/>
      <c r="C918" s="7"/>
    </row>
    <row r="919" spans="1:3" ht="15.6">
      <c r="A919" s="7"/>
      <c r="B919" s="7"/>
      <c r="C919" s="7"/>
    </row>
    <row r="920" spans="1:3" ht="15.6">
      <c r="A920" s="7"/>
      <c r="B920" s="7"/>
      <c r="C920" s="7"/>
    </row>
    <row r="921" spans="1:3" ht="15.6">
      <c r="A921" s="7"/>
      <c r="B921" s="7"/>
      <c r="C921" s="7"/>
    </row>
    <row r="922" spans="1:3" ht="15.6">
      <c r="A922" s="7"/>
      <c r="B922" s="7"/>
      <c r="C922" s="7"/>
    </row>
    <row r="923" spans="1:3" ht="15.6">
      <c r="A923" s="7"/>
      <c r="B923" s="7"/>
      <c r="C923" s="7"/>
    </row>
    <row r="924" spans="1:3" ht="15.6">
      <c r="A924" s="7"/>
      <c r="B924" s="7"/>
      <c r="C924" s="7"/>
    </row>
    <row r="925" spans="1:3" ht="15.6">
      <c r="A925" s="7"/>
      <c r="B925" s="7"/>
      <c r="C925" s="7"/>
    </row>
    <row r="926" spans="1:3" ht="15.6">
      <c r="A926" s="7"/>
      <c r="B926" s="7"/>
      <c r="C926" s="7"/>
    </row>
    <row r="927" spans="1:3" ht="15.6">
      <c r="A927" s="7"/>
      <c r="B927" s="7"/>
      <c r="C927" s="7"/>
    </row>
    <row r="928" spans="1:3" ht="15.6">
      <c r="A928" s="7"/>
      <c r="B928" s="7"/>
      <c r="C928" s="7"/>
    </row>
    <row r="929" spans="1:3" ht="15.6">
      <c r="A929" s="7"/>
      <c r="B929" s="7"/>
      <c r="C929" s="7"/>
    </row>
    <row r="930" spans="1:3" ht="15.6">
      <c r="A930" s="7"/>
      <c r="B930" s="7"/>
      <c r="C930" s="7"/>
    </row>
    <row r="931" spans="1:3" ht="15.6">
      <c r="A931" s="7"/>
      <c r="B931" s="7"/>
      <c r="C931" s="7"/>
    </row>
    <row r="932" spans="1:3" ht="15.6">
      <c r="A932" s="7"/>
      <c r="B932" s="7"/>
      <c r="C932" s="7"/>
    </row>
    <row r="933" spans="1:3" ht="15.6">
      <c r="A933" s="7"/>
      <c r="B933" s="7"/>
      <c r="C933" s="7"/>
    </row>
    <row r="934" spans="1:3" ht="15.6">
      <c r="A934" s="7"/>
      <c r="B934" s="7"/>
      <c r="C934" s="7"/>
    </row>
    <row r="935" spans="1:3" ht="15.6">
      <c r="A935" s="7"/>
      <c r="B935" s="7"/>
      <c r="C935" s="7"/>
    </row>
    <row r="936" spans="1:3" ht="15.6">
      <c r="A936" s="7"/>
      <c r="B936" s="7"/>
      <c r="C936" s="7"/>
    </row>
    <row r="937" spans="1:3" ht="15.6">
      <c r="A937" s="7"/>
      <c r="B937" s="7"/>
      <c r="C937" s="7"/>
    </row>
    <row r="938" spans="1:3" ht="15.6">
      <c r="A938" s="7"/>
      <c r="B938" s="7"/>
      <c r="C938" s="7"/>
    </row>
    <row r="939" spans="1:3" ht="15.6">
      <c r="A939" s="7"/>
      <c r="B939" s="7"/>
      <c r="C939" s="7"/>
    </row>
    <row r="940" spans="1:3" ht="15.6">
      <c r="A940" s="7"/>
      <c r="B940" s="7"/>
      <c r="C940" s="7"/>
    </row>
    <row r="941" spans="1:3" ht="15.6">
      <c r="A941" s="7"/>
      <c r="B941" s="7"/>
      <c r="C941" s="7"/>
    </row>
    <row r="942" spans="1:3" ht="15.6">
      <c r="A942" s="7"/>
      <c r="B942" s="7"/>
      <c r="C942" s="7"/>
    </row>
    <row r="943" spans="1:3" ht="15.6">
      <c r="A943" s="7"/>
      <c r="B943" s="7"/>
      <c r="C943" s="7"/>
    </row>
    <row r="944" spans="1:3" ht="15.6">
      <c r="A944" s="7"/>
      <c r="B944" s="7"/>
      <c r="C944" s="7"/>
    </row>
    <row r="945" spans="1:3" ht="15.6">
      <c r="A945" s="7"/>
      <c r="B945" s="7"/>
      <c r="C945" s="7"/>
    </row>
    <row r="946" spans="1:3" ht="15.6">
      <c r="A946" s="7"/>
      <c r="B946" s="7"/>
      <c r="C946" s="7"/>
    </row>
    <row r="947" spans="1:3" ht="15.6">
      <c r="A947" s="7"/>
      <c r="B947" s="7"/>
      <c r="C947" s="7"/>
    </row>
    <row r="948" spans="1:3" ht="15.6">
      <c r="A948" s="7"/>
      <c r="B948" s="7"/>
      <c r="C948" s="7"/>
    </row>
    <row r="949" spans="1:3" ht="15.6">
      <c r="A949" s="7"/>
      <c r="B949" s="7"/>
      <c r="C949" s="7"/>
    </row>
    <row r="950" spans="1:3" ht="15.6">
      <c r="A950" s="7"/>
      <c r="B950" s="7"/>
      <c r="C950" s="7"/>
    </row>
    <row r="951" spans="1:3" ht="15.6">
      <c r="A951" s="7"/>
      <c r="B951" s="7"/>
      <c r="C951" s="7"/>
    </row>
    <row r="952" spans="1:3" ht="15.6">
      <c r="A952" s="7"/>
      <c r="B952" s="7"/>
      <c r="C952" s="7"/>
    </row>
    <row r="953" spans="1:3" ht="15.6">
      <c r="A953" s="7"/>
      <c r="B953" s="7"/>
      <c r="C953" s="7"/>
    </row>
    <row r="954" spans="1:3" ht="15.6">
      <c r="A954" s="7"/>
      <c r="B954" s="7"/>
      <c r="C954" s="7"/>
    </row>
    <row r="955" spans="1:3" ht="15.6">
      <c r="A955" s="7"/>
      <c r="B955" s="7"/>
      <c r="C955" s="7"/>
    </row>
    <row r="956" spans="1:3" ht="15.6">
      <c r="A956" s="7"/>
      <c r="B956" s="7"/>
      <c r="C956" s="7"/>
    </row>
    <row r="957" spans="1:3" ht="15.6">
      <c r="A957" s="7"/>
      <c r="B957" s="7"/>
      <c r="C957" s="7"/>
    </row>
    <row r="958" spans="1:3" ht="15.6">
      <c r="A958" s="7"/>
      <c r="B958" s="7"/>
      <c r="C958" s="7"/>
    </row>
    <row r="959" spans="1:3" ht="15.6">
      <c r="A959" s="7"/>
      <c r="B959" s="7"/>
      <c r="C959" s="7"/>
    </row>
    <row r="960" spans="1:3" ht="15.6">
      <c r="A960" s="7"/>
      <c r="B960" s="7"/>
      <c r="C960" s="7"/>
    </row>
    <row r="961" spans="1:3" ht="15.6">
      <c r="A961" s="7"/>
      <c r="B961" s="7"/>
      <c r="C961" s="7"/>
    </row>
    <row r="962" spans="1:3" ht="15.6">
      <c r="A962" s="7"/>
      <c r="B962" s="7"/>
      <c r="C962" s="7"/>
    </row>
    <row r="963" spans="1:3" ht="15.6">
      <c r="A963" s="7"/>
      <c r="B963" s="7"/>
      <c r="C963" s="7"/>
    </row>
    <row r="964" spans="1:3" ht="15.6">
      <c r="A964" s="7"/>
      <c r="B964" s="7"/>
      <c r="C964" s="7"/>
    </row>
    <row r="965" spans="1:3" ht="15.6">
      <c r="A965" s="7"/>
      <c r="B965" s="7"/>
      <c r="C965" s="7"/>
    </row>
    <row r="966" spans="1:3" ht="15.6">
      <c r="A966" s="7"/>
      <c r="B966" s="7"/>
      <c r="C966" s="7"/>
    </row>
    <row r="967" spans="1:3" ht="15.6">
      <c r="A967" s="7"/>
      <c r="B967" s="7"/>
      <c r="C967" s="7"/>
    </row>
    <row r="968" spans="1:3" ht="15.6">
      <c r="A968" s="7"/>
      <c r="B968" s="7"/>
      <c r="C968" s="7"/>
    </row>
    <row r="969" spans="1:3" ht="15.6">
      <c r="A969" s="7"/>
      <c r="B969" s="7"/>
      <c r="C969" s="7"/>
    </row>
    <row r="970" spans="1:3" ht="15.6">
      <c r="A970" s="7"/>
      <c r="B970" s="7"/>
      <c r="C970" s="7"/>
    </row>
    <row r="971" spans="1:3" ht="15.6">
      <c r="A971" s="7"/>
      <c r="B971" s="7"/>
      <c r="C971" s="7"/>
    </row>
    <row r="972" spans="1:3" ht="15.6">
      <c r="A972" s="7"/>
      <c r="B972" s="7"/>
      <c r="C972" s="7"/>
    </row>
    <row r="973" spans="1:3" ht="15.6">
      <c r="A973" s="7"/>
      <c r="B973" s="7"/>
      <c r="C973" s="7"/>
    </row>
    <row r="974" spans="1:3" ht="15.6">
      <c r="A974" s="7"/>
      <c r="B974" s="7"/>
      <c r="C974" s="7"/>
    </row>
    <row r="975" spans="1:3" ht="15.6">
      <c r="A975" s="7"/>
      <c r="B975" s="7"/>
      <c r="C975" s="7"/>
    </row>
    <row r="976" spans="1:3" ht="15.6">
      <c r="A976" s="7"/>
      <c r="B976" s="7"/>
      <c r="C976" s="7"/>
    </row>
    <row r="977" spans="1:3" ht="15.6">
      <c r="A977" s="7"/>
      <c r="B977" s="7"/>
      <c r="C977" s="7"/>
    </row>
    <row r="978" spans="1:3" ht="15.6">
      <c r="A978" s="7"/>
      <c r="B978" s="7"/>
      <c r="C978" s="7"/>
    </row>
    <row r="979" spans="1:3" ht="15.6">
      <c r="A979" s="7"/>
      <c r="B979" s="7"/>
      <c r="C979" s="7"/>
    </row>
    <row r="980" spans="1:3" ht="15.6">
      <c r="A980" s="7"/>
      <c r="B980" s="7"/>
      <c r="C980" s="7"/>
    </row>
    <row r="981" spans="1:3" ht="15.6">
      <c r="A981" s="7"/>
      <c r="B981" s="7"/>
      <c r="C981" s="7"/>
    </row>
    <row r="982" spans="1:3" ht="15.6">
      <c r="A982" s="7"/>
      <c r="B982" s="7"/>
      <c r="C982" s="7"/>
    </row>
    <row r="983" spans="1:3" ht="15.6">
      <c r="A983" s="7"/>
      <c r="B983" s="7"/>
      <c r="C983" s="7"/>
    </row>
    <row r="984" spans="1:3" ht="15.6">
      <c r="A984" s="7"/>
      <c r="B984" s="7"/>
      <c r="C984" s="7"/>
    </row>
    <row r="985" spans="1:3" ht="15.6">
      <c r="A985" s="7"/>
      <c r="B985" s="7"/>
      <c r="C985" s="7"/>
    </row>
    <row r="986" spans="1:3" ht="15.6">
      <c r="A986" s="7"/>
      <c r="B986" s="7"/>
      <c r="C986" s="7"/>
    </row>
    <row r="987" spans="1:3" ht="15.6">
      <c r="A987" s="7"/>
      <c r="B987" s="7"/>
      <c r="C987" s="7"/>
    </row>
    <row r="988" spans="1:3" ht="15.6">
      <c r="A988" s="7"/>
      <c r="B988" s="7"/>
      <c r="C988" s="7"/>
    </row>
    <row r="989" spans="1:3" ht="15.6">
      <c r="A989" s="7"/>
      <c r="B989" s="7"/>
      <c r="C989" s="7"/>
    </row>
    <row r="990" spans="1:3" ht="15.6">
      <c r="A990" s="7"/>
      <c r="B990" s="7"/>
      <c r="C990" s="7"/>
    </row>
    <row r="991" spans="1:3" ht="15.6">
      <c r="A991" s="7"/>
      <c r="B991" s="7"/>
      <c r="C991" s="7"/>
    </row>
    <row r="992" spans="1:3" ht="15.6">
      <c r="A992" s="7"/>
      <c r="B992" s="7"/>
      <c r="C992" s="7"/>
    </row>
    <row r="993" spans="1:3" ht="15.6">
      <c r="A993" s="7"/>
      <c r="B993" s="7"/>
      <c r="C993" s="7"/>
    </row>
    <row r="994" spans="1:3" ht="15.6">
      <c r="A994" s="7"/>
      <c r="B994" s="7"/>
      <c r="C994" s="7"/>
    </row>
    <row r="995" spans="1:3" ht="15.6">
      <c r="A995" s="7"/>
      <c r="B995" s="7"/>
      <c r="C995" s="7"/>
    </row>
    <row r="996" spans="1:3" ht="15.6">
      <c r="A996" s="7"/>
      <c r="B996" s="7"/>
      <c r="C996" s="7"/>
    </row>
    <row r="997" spans="1:3" ht="15.6">
      <c r="A997" s="7"/>
      <c r="B997" s="7"/>
      <c r="C997" s="7"/>
    </row>
    <row r="998" spans="1:3" ht="15.6">
      <c r="A998" s="7"/>
      <c r="B998" s="7"/>
      <c r="C998" s="7"/>
    </row>
    <row r="999" spans="1:3" ht="15.6">
      <c r="A999" s="7"/>
      <c r="B999" s="7"/>
      <c r="C999" s="7"/>
    </row>
    <row r="1000" spans="1:3" ht="15.6">
      <c r="A1000" s="7"/>
      <c r="B1000" s="7"/>
      <c r="C1000" s="7"/>
    </row>
  </sheetData>
  <autoFilter ref="B1:C5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3.3984375" defaultRowHeight="15" customHeight="1"/>
  <cols>
    <col min="2" max="7" width="11.8984375" customWidth="1"/>
  </cols>
  <sheetData>
    <row r="1" spans="1:26">
      <c r="A1" s="45" t="s">
        <v>304</v>
      </c>
    </row>
    <row r="2" spans="1:26">
      <c r="A2" s="46"/>
    </row>
    <row r="3" spans="1:26">
      <c r="A3" s="47" t="s">
        <v>2</v>
      </c>
      <c r="B3" s="48" t="s">
        <v>305</v>
      </c>
      <c r="C3" s="48" t="s">
        <v>306</v>
      </c>
      <c r="D3" s="48" t="s">
        <v>307</v>
      </c>
      <c r="E3" s="48" t="s">
        <v>308</v>
      </c>
      <c r="F3" s="48" t="s">
        <v>309</v>
      </c>
      <c r="G3" s="48" t="s">
        <v>310</v>
      </c>
      <c r="H3" s="48" t="s">
        <v>311</v>
      </c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>
      <c r="A4" s="49" t="str">
        <f>'Region-Bernie'!A1</f>
        <v>Row Labels</v>
      </c>
      <c r="B4" s="50" t="str">
        <f>'Region-Bernie'!B1</f>
        <v>SUM of Sanders confirmed</v>
      </c>
      <c r="C4" s="50" t="str">
        <f>'Region-Hillary'!B1</f>
        <v>SUM of Clinton confirmed</v>
      </c>
      <c r="D4" s="50" t="str">
        <f>'Region-Martin'!B1</f>
        <v>SUM of O-Malley confirmed</v>
      </c>
      <c r="E4" s="50" t="str">
        <f>'Region-Rocky'!B1</f>
        <v>SUM of de la Fuente confirmed</v>
      </c>
      <c r="F4" s="50" t="str">
        <f>'Region-Uncommitted'!B1</f>
        <v>SUM of Uncommitted confirmed</v>
      </c>
      <c r="G4" s="50">
        <f t="shared" ref="G4:G6" si="0">SUM(B4:F4)</f>
        <v>0</v>
      </c>
      <c r="H4" s="51">
        <f t="shared" ref="H4:H6" si="1">G4/$G$8</f>
        <v>0</v>
      </c>
    </row>
    <row r="5" spans="1:26">
      <c r="A5" s="49" t="str">
        <f>'Region-Bernie'!A2</f>
        <v>Asia Pacific</v>
      </c>
      <c r="B5" s="50">
        <f>'Region-Bernie'!B2</f>
        <v>5277</v>
      </c>
      <c r="C5" s="50">
        <f>'Region-Hillary'!B2</f>
        <v>1524</v>
      </c>
      <c r="D5" s="50">
        <f>'Region-Martin'!B2</f>
        <v>3</v>
      </c>
      <c r="E5" s="50">
        <f>'Region-Rocky'!B2</f>
        <v>1</v>
      </c>
      <c r="F5" s="50">
        <f>'Region-Uncommitted'!B2</f>
        <v>11</v>
      </c>
      <c r="G5" s="50">
        <f t="shared" si="0"/>
        <v>6816</v>
      </c>
      <c r="H5" s="51">
        <f t="shared" si="1"/>
        <v>0.50376940133037695</v>
      </c>
    </row>
    <row r="6" spans="1:26">
      <c r="A6" s="49" t="str">
        <f>'Region-Bernie'!A3</f>
        <v>Americas</v>
      </c>
      <c r="B6" s="50">
        <f>'Region-Bernie'!B3</f>
        <v>4277</v>
      </c>
      <c r="C6" s="50">
        <f>'Region-Hillary'!B3</f>
        <v>2415</v>
      </c>
      <c r="D6" s="50">
        <f>'Region-Martin'!B3</f>
        <v>4</v>
      </c>
      <c r="E6" s="50">
        <f>'Region-Rocky'!B3</f>
        <v>2</v>
      </c>
      <c r="F6" s="50">
        <f>'Region-Uncommitted'!B3</f>
        <v>16</v>
      </c>
      <c r="G6" s="50">
        <f t="shared" si="0"/>
        <v>6714</v>
      </c>
      <c r="H6" s="51">
        <f t="shared" si="1"/>
        <v>0.49623059866962305</v>
      </c>
    </row>
    <row r="7" spans="1:26">
      <c r="A7" s="52"/>
      <c r="B7" s="53"/>
      <c r="C7" s="53"/>
      <c r="D7" s="53"/>
      <c r="E7" s="53"/>
      <c r="F7" s="53"/>
      <c r="G7" s="53"/>
      <c r="H7" s="53"/>
    </row>
    <row r="8" spans="1:26">
      <c r="A8" s="47" t="s">
        <v>312</v>
      </c>
      <c r="B8" s="50">
        <f t="shared" ref="B8:G8" si="2">SUM(B4:B6)</f>
        <v>9554</v>
      </c>
      <c r="C8" s="50">
        <f t="shared" si="2"/>
        <v>3939</v>
      </c>
      <c r="D8" s="50">
        <f t="shared" si="2"/>
        <v>7</v>
      </c>
      <c r="E8" s="50">
        <f t="shared" si="2"/>
        <v>3</v>
      </c>
      <c r="F8" s="50">
        <f t="shared" si="2"/>
        <v>27</v>
      </c>
      <c r="G8" s="50">
        <f t="shared" si="2"/>
        <v>13530</v>
      </c>
      <c r="H8" s="51">
        <f>G8/$G$8</f>
        <v>1</v>
      </c>
    </row>
    <row r="9" spans="1:26">
      <c r="A9" s="47" t="s">
        <v>311</v>
      </c>
      <c r="B9" s="51">
        <f t="shared" ref="B9:G9" si="3">B8/$G$8</f>
        <v>0.70613451589061349</v>
      </c>
      <c r="C9" s="51">
        <f t="shared" si="3"/>
        <v>0.29113082039911309</v>
      </c>
      <c r="D9" s="51">
        <f t="shared" si="3"/>
        <v>5.1736881005173688E-4</v>
      </c>
      <c r="E9" s="51">
        <f t="shared" si="3"/>
        <v>2.2172949002217295E-4</v>
      </c>
      <c r="F9" s="51">
        <f t="shared" si="3"/>
        <v>1.9955654101995565E-3</v>
      </c>
      <c r="G9" s="51">
        <f t="shared" si="3"/>
        <v>1</v>
      </c>
      <c r="H9" s="53"/>
    </row>
    <row r="10" spans="1:26">
      <c r="A10" s="46"/>
    </row>
    <row r="11" spans="1:26">
      <c r="A11" s="46"/>
      <c r="B11">
        <f>B8/(B8+C8)</f>
        <v>0.70807085155265692</v>
      </c>
      <c r="C11">
        <f>C8/(B8+C8)</f>
        <v>0.29192914844734308</v>
      </c>
    </row>
    <row r="12" spans="1:26">
      <c r="A12" s="46"/>
    </row>
    <row r="13" spans="1:26">
      <c r="A13" s="46"/>
    </row>
    <row r="14" spans="1:26">
      <c r="A14" s="46"/>
    </row>
    <row r="15" spans="1:26">
      <c r="A15" s="46"/>
    </row>
    <row r="16" spans="1:26">
      <c r="A16" s="46"/>
    </row>
    <row r="17" spans="1:1">
      <c r="A17" s="46"/>
    </row>
    <row r="18" spans="1:1">
      <c r="A18" s="46"/>
    </row>
    <row r="19" spans="1:1">
      <c r="A19" s="46"/>
    </row>
    <row r="20" spans="1:1">
      <c r="A20" s="46"/>
    </row>
    <row r="21" spans="1:1">
      <c r="A21" s="46"/>
    </row>
    <row r="22" spans="1:1">
      <c r="A22" s="46"/>
    </row>
    <row r="23" spans="1:1">
      <c r="A23" s="46"/>
    </row>
    <row r="24" spans="1:1">
      <c r="A24" s="46"/>
    </row>
    <row r="25" spans="1:1">
      <c r="A25" s="46"/>
    </row>
    <row r="26" spans="1:1">
      <c r="A26" s="46"/>
    </row>
    <row r="27" spans="1:1">
      <c r="A27" s="46"/>
    </row>
    <row r="28" spans="1:1">
      <c r="A28" s="46"/>
    </row>
    <row r="29" spans="1:1">
      <c r="A29" s="46"/>
    </row>
    <row r="30" spans="1:1">
      <c r="A30" s="46"/>
    </row>
    <row r="31" spans="1:1">
      <c r="A31" s="46"/>
    </row>
    <row r="32" spans="1:1">
      <c r="A32" s="46"/>
    </row>
    <row r="33" spans="1:1">
      <c r="A33" s="46"/>
    </row>
    <row r="34" spans="1:1">
      <c r="A34" s="46"/>
    </row>
    <row r="35" spans="1:1">
      <c r="A35" s="46"/>
    </row>
    <row r="36" spans="1:1">
      <c r="A36" s="46"/>
    </row>
    <row r="37" spans="1:1">
      <c r="A37" s="46"/>
    </row>
    <row r="38" spans="1:1">
      <c r="A38" s="46"/>
    </row>
    <row r="39" spans="1:1">
      <c r="A39" s="46"/>
    </row>
    <row r="40" spans="1:1">
      <c r="A40" s="46"/>
    </row>
    <row r="41" spans="1:1">
      <c r="A41" s="46"/>
    </row>
    <row r="42" spans="1:1">
      <c r="A42" s="46"/>
    </row>
    <row r="43" spans="1:1">
      <c r="A43" s="46"/>
    </row>
    <row r="44" spans="1:1">
      <c r="A44" s="46"/>
    </row>
    <row r="45" spans="1:1">
      <c r="A45" s="46"/>
    </row>
    <row r="46" spans="1:1">
      <c r="A46" s="46"/>
    </row>
    <row r="47" spans="1:1">
      <c r="A47" s="46"/>
    </row>
    <row r="48" spans="1:1">
      <c r="A48" s="46"/>
    </row>
    <row r="49" spans="1:1">
      <c r="A49" s="46"/>
    </row>
    <row r="50" spans="1:1">
      <c r="A50" s="46"/>
    </row>
    <row r="51" spans="1:1">
      <c r="A51" s="46"/>
    </row>
    <row r="52" spans="1:1">
      <c r="A52" s="46"/>
    </row>
    <row r="53" spans="1:1">
      <c r="A53" s="46"/>
    </row>
    <row r="54" spans="1:1">
      <c r="A54" s="46"/>
    </row>
    <row r="55" spans="1:1">
      <c r="A55" s="46"/>
    </row>
    <row r="56" spans="1:1">
      <c r="A56" s="46"/>
    </row>
    <row r="57" spans="1:1">
      <c r="A57" s="46"/>
    </row>
    <row r="58" spans="1:1">
      <c r="A58" s="46"/>
    </row>
    <row r="59" spans="1:1">
      <c r="A59" s="46"/>
    </row>
    <row r="60" spans="1:1">
      <c r="A60" s="46"/>
    </row>
    <row r="61" spans="1:1">
      <c r="A61" s="46"/>
    </row>
    <row r="62" spans="1:1">
      <c r="A62" s="46"/>
    </row>
    <row r="63" spans="1:1">
      <c r="A63" s="46"/>
    </row>
    <row r="64" spans="1:1">
      <c r="A64" s="46"/>
    </row>
    <row r="65" spans="1:1">
      <c r="A65" s="46"/>
    </row>
    <row r="66" spans="1:1">
      <c r="A66" s="46"/>
    </row>
    <row r="67" spans="1:1">
      <c r="A67" s="46"/>
    </row>
    <row r="68" spans="1:1">
      <c r="A68" s="46"/>
    </row>
    <row r="69" spans="1:1">
      <c r="A69" s="46"/>
    </row>
    <row r="70" spans="1:1">
      <c r="A70" s="46"/>
    </row>
    <row r="71" spans="1:1">
      <c r="A71" s="46"/>
    </row>
    <row r="72" spans="1:1">
      <c r="A72" s="46"/>
    </row>
    <row r="73" spans="1:1">
      <c r="A73" s="46"/>
    </row>
    <row r="74" spans="1:1">
      <c r="A74" s="46"/>
    </row>
    <row r="75" spans="1:1">
      <c r="A75" s="46"/>
    </row>
    <row r="76" spans="1:1">
      <c r="A76" s="46"/>
    </row>
    <row r="77" spans="1:1">
      <c r="A77" s="46"/>
    </row>
    <row r="78" spans="1:1">
      <c r="A78" s="46"/>
    </row>
    <row r="79" spans="1:1">
      <c r="A79" s="46"/>
    </row>
    <row r="80" spans="1:1">
      <c r="A80" s="46"/>
    </row>
    <row r="81" spans="1:1">
      <c r="A81" s="46"/>
    </row>
    <row r="82" spans="1:1">
      <c r="A82" s="46"/>
    </row>
    <row r="83" spans="1:1">
      <c r="A83" s="46"/>
    </row>
    <row r="84" spans="1:1">
      <c r="A84" s="46"/>
    </row>
    <row r="85" spans="1:1">
      <c r="A85" s="46"/>
    </row>
    <row r="86" spans="1:1">
      <c r="A86" s="46"/>
    </row>
    <row r="87" spans="1:1">
      <c r="A87" s="46"/>
    </row>
    <row r="88" spans="1:1">
      <c r="A88" s="46"/>
    </row>
    <row r="89" spans="1:1">
      <c r="A89" s="46"/>
    </row>
    <row r="90" spans="1:1">
      <c r="A90" s="46"/>
    </row>
    <row r="91" spans="1:1">
      <c r="A91" s="46"/>
    </row>
    <row r="92" spans="1:1">
      <c r="A92" s="46"/>
    </row>
    <row r="93" spans="1:1">
      <c r="A93" s="46"/>
    </row>
    <row r="94" spans="1:1">
      <c r="A94" s="46"/>
    </row>
    <row r="95" spans="1:1">
      <c r="A95" s="46"/>
    </row>
    <row r="96" spans="1:1">
      <c r="A96" s="46"/>
    </row>
    <row r="97" spans="1:1">
      <c r="A97" s="46"/>
    </row>
    <row r="98" spans="1:1">
      <c r="A98" s="46"/>
    </row>
    <row r="99" spans="1:1">
      <c r="A99" s="46"/>
    </row>
    <row r="100" spans="1:1">
      <c r="A100" s="46"/>
    </row>
    <row r="101" spans="1:1">
      <c r="A101" s="46"/>
    </row>
    <row r="102" spans="1:1">
      <c r="A102" s="46"/>
    </row>
    <row r="103" spans="1:1">
      <c r="A103" s="46"/>
    </row>
    <row r="104" spans="1:1">
      <c r="A104" s="46"/>
    </row>
    <row r="105" spans="1:1">
      <c r="A105" s="46"/>
    </row>
    <row r="106" spans="1:1">
      <c r="A106" s="46"/>
    </row>
    <row r="107" spans="1:1">
      <c r="A107" s="46"/>
    </row>
    <row r="108" spans="1:1">
      <c r="A108" s="46"/>
    </row>
    <row r="109" spans="1:1">
      <c r="A109" s="46"/>
    </row>
    <row r="110" spans="1:1">
      <c r="A110" s="46"/>
    </row>
    <row r="111" spans="1:1">
      <c r="A111" s="46"/>
    </row>
    <row r="112" spans="1:1">
      <c r="A112" s="46"/>
    </row>
    <row r="113" spans="1:1">
      <c r="A113" s="46"/>
    </row>
    <row r="114" spans="1:1">
      <c r="A114" s="46"/>
    </row>
    <row r="115" spans="1:1">
      <c r="A115" s="46"/>
    </row>
    <row r="116" spans="1:1">
      <c r="A116" s="46"/>
    </row>
    <row r="117" spans="1:1">
      <c r="A117" s="46"/>
    </row>
    <row r="118" spans="1:1">
      <c r="A118" s="46"/>
    </row>
    <row r="119" spans="1:1">
      <c r="A119" s="46"/>
    </row>
    <row r="120" spans="1:1">
      <c r="A120" s="46"/>
    </row>
    <row r="121" spans="1:1">
      <c r="A121" s="46"/>
    </row>
    <row r="122" spans="1:1">
      <c r="A122" s="46"/>
    </row>
    <row r="123" spans="1:1">
      <c r="A123" s="46"/>
    </row>
    <row r="124" spans="1:1">
      <c r="A124" s="46"/>
    </row>
    <row r="125" spans="1:1">
      <c r="A125" s="46"/>
    </row>
    <row r="126" spans="1:1">
      <c r="A126" s="46"/>
    </row>
    <row r="127" spans="1:1">
      <c r="A127" s="46"/>
    </row>
    <row r="128" spans="1:1">
      <c r="A128" s="46"/>
    </row>
    <row r="129" spans="1:1">
      <c r="A129" s="46"/>
    </row>
    <row r="130" spans="1:1">
      <c r="A130" s="46"/>
    </row>
    <row r="131" spans="1:1">
      <c r="A131" s="46"/>
    </row>
    <row r="132" spans="1:1">
      <c r="A132" s="46"/>
    </row>
    <row r="133" spans="1:1">
      <c r="A133" s="46"/>
    </row>
    <row r="134" spans="1:1">
      <c r="A134" s="46"/>
    </row>
    <row r="135" spans="1:1">
      <c r="A135" s="46"/>
    </row>
    <row r="136" spans="1:1">
      <c r="A136" s="46"/>
    </row>
    <row r="137" spans="1:1">
      <c r="A137" s="46"/>
    </row>
    <row r="138" spans="1:1">
      <c r="A138" s="46"/>
    </row>
    <row r="139" spans="1:1">
      <c r="A139" s="46"/>
    </row>
    <row r="140" spans="1:1">
      <c r="A140" s="46"/>
    </row>
    <row r="141" spans="1:1">
      <c r="A141" s="46"/>
    </row>
    <row r="142" spans="1:1">
      <c r="A142" s="46"/>
    </row>
    <row r="143" spans="1:1">
      <c r="A143" s="46"/>
    </row>
    <row r="144" spans="1:1">
      <c r="A144" s="46"/>
    </row>
    <row r="145" spans="1:1">
      <c r="A145" s="46"/>
    </row>
    <row r="146" spans="1:1">
      <c r="A146" s="46"/>
    </row>
    <row r="147" spans="1:1">
      <c r="A147" s="46"/>
    </row>
    <row r="148" spans="1:1">
      <c r="A148" s="46"/>
    </row>
    <row r="149" spans="1:1">
      <c r="A149" s="46"/>
    </row>
    <row r="150" spans="1:1">
      <c r="A150" s="46"/>
    </row>
    <row r="151" spans="1:1">
      <c r="A151" s="46"/>
    </row>
    <row r="152" spans="1:1">
      <c r="A152" s="46"/>
    </row>
    <row r="153" spans="1:1">
      <c r="A153" s="46"/>
    </row>
    <row r="154" spans="1:1">
      <c r="A154" s="46"/>
    </row>
    <row r="155" spans="1:1">
      <c r="A155" s="46"/>
    </row>
    <row r="156" spans="1:1">
      <c r="A156" s="46"/>
    </row>
    <row r="157" spans="1:1">
      <c r="A157" s="46"/>
    </row>
    <row r="158" spans="1:1">
      <c r="A158" s="46"/>
    </row>
    <row r="159" spans="1:1">
      <c r="A159" s="46"/>
    </row>
    <row r="160" spans="1:1">
      <c r="A160" s="46"/>
    </row>
    <row r="161" spans="1:1">
      <c r="A161" s="46"/>
    </row>
    <row r="162" spans="1:1">
      <c r="A162" s="46"/>
    </row>
    <row r="163" spans="1:1">
      <c r="A163" s="46"/>
    </row>
    <row r="164" spans="1:1">
      <c r="A164" s="46"/>
    </row>
    <row r="165" spans="1:1">
      <c r="A165" s="46"/>
    </row>
    <row r="166" spans="1:1">
      <c r="A166" s="46"/>
    </row>
    <row r="167" spans="1:1">
      <c r="A167" s="46"/>
    </row>
    <row r="168" spans="1:1">
      <c r="A168" s="46"/>
    </row>
    <row r="169" spans="1:1">
      <c r="A169" s="46"/>
    </row>
    <row r="170" spans="1:1">
      <c r="A170" s="46"/>
    </row>
    <row r="171" spans="1:1">
      <c r="A171" s="46"/>
    </row>
    <row r="172" spans="1:1">
      <c r="A172" s="46"/>
    </row>
    <row r="173" spans="1:1">
      <c r="A173" s="46"/>
    </row>
    <row r="174" spans="1:1">
      <c r="A174" s="46"/>
    </row>
    <row r="175" spans="1:1">
      <c r="A175" s="46"/>
    </row>
    <row r="176" spans="1:1">
      <c r="A176" s="46"/>
    </row>
    <row r="177" spans="1:1">
      <c r="A177" s="46"/>
    </row>
    <row r="178" spans="1:1">
      <c r="A178" s="46"/>
    </row>
    <row r="179" spans="1:1">
      <c r="A179" s="46"/>
    </row>
    <row r="180" spans="1:1">
      <c r="A180" s="46"/>
    </row>
    <row r="181" spans="1:1">
      <c r="A181" s="46"/>
    </row>
    <row r="182" spans="1:1">
      <c r="A182" s="46"/>
    </row>
    <row r="183" spans="1:1">
      <c r="A183" s="46"/>
    </row>
    <row r="184" spans="1:1">
      <c r="A184" s="46"/>
    </row>
    <row r="185" spans="1:1">
      <c r="A185" s="46"/>
    </row>
    <row r="186" spans="1:1">
      <c r="A186" s="46"/>
    </row>
    <row r="187" spans="1:1">
      <c r="A187" s="46"/>
    </row>
    <row r="188" spans="1:1">
      <c r="A188" s="46"/>
    </row>
    <row r="189" spans="1:1">
      <c r="A189" s="46"/>
    </row>
    <row r="190" spans="1:1">
      <c r="A190" s="46"/>
    </row>
    <row r="191" spans="1:1">
      <c r="A191" s="46"/>
    </row>
    <row r="192" spans="1:1">
      <c r="A192" s="46"/>
    </row>
    <row r="193" spans="1:1">
      <c r="A193" s="46"/>
    </row>
    <row r="194" spans="1:1">
      <c r="A194" s="46"/>
    </row>
    <row r="195" spans="1:1">
      <c r="A195" s="46"/>
    </row>
    <row r="196" spans="1:1">
      <c r="A196" s="46"/>
    </row>
    <row r="197" spans="1:1">
      <c r="A197" s="46"/>
    </row>
    <row r="198" spans="1:1">
      <c r="A198" s="46"/>
    </row>
    <row r="199" spans="1:1">
      <c r="A199" s="46"/>
    </row>
    <row r="200" spans="1:1">
      <c r="A200" s="46"/>
    </row>
    <row r="201" spans="1:1">
      <c r="A201" s="46"/>
    </row>
    <row r="202" spans="1:1">
      <c r="A202" s="46"/>
    </row>
    <row r="203" spans="1:1">
      <c r="A203" s="46"/>
    </row>
    <row r="204" spans="1:1">
      <c r="A204" s="46"/>
    </row>
    <row r="205" spans="1:1">
      <c r="A205" s="46"/>
    </row>
    <row r="206" spans="1:1">
      <c r="A206" s="46"/>
    </row>
    <row r="207" spans="1:1">
      <c r="A207" s="46"/>
    </row>
    <row r="208" spans="1:1">
      <c r="A208" s="46"/>
    </row>
    <row r="209" spans="1:1">
      <c r="A209" s="46"/>
    </row>
    <row r="210" spans="1:1">
      <c r="A210" s="46"/>
    </row>
    <row r="211" spans="1:1">
      <c r="A211" s="46"/>
    </row>
    <row r="212" spans="1:1">
      <c r="A212" s="46"/>
    </row>
    <row r="213" spans="1:1">
      <c r="A213" s="46"/>
    </row>
    <row r="214" spans="1:1">
      <c r="A214" s="46"/>
    </row>
    <row r="215" spans="1:1">
      <c r="A215" s="46"/>
    </row>
    <row r="216" spans="1:1">
      <c r="A216" s="46"/>
    </row>
    <row r="217" spans="1:1">
      <c r="A217" s="46"/>
    </row>
    <row r="218" spans="1:1">
      <c r="A218" s="46"/>
    </row>
    <row r="219" spans="1:1">
      <c r="A219" s="46"/>
    </row>
    <row r="220" spans="1:1">
      <c r="A220" s="46"/>
    </row>
    <row r="221" spans="1:1">
      <c r="A221" s="46"/>
    </row>
    <row r="222" spans="1:1">
      <c r="A222" s="46"/>
    </row>
    <row r="223" spans="1:1">
      <c r="A223" s="46"/>
    </row>
    <row r="224" spans="1:1">
      <c r="A224" s="46"/>
    </row>
    <row r="225" spans="1:1">
      <c r="A225" s="46"/>
    </row>
    <row r="226" spans="1:1">
      <c r="A226" s="46"/>
    </row>
    <row r="227" spans="1:1">
      <c r="A227" s="46"/>
    </row>
    <row r="228" spans="1:1">
      <c r="A228" s="46"/>
    </row>
    <row r="229" spans="1:1">
      <c r="A229" s="46"/>
    </row>
    <row r="230" spans="1:1">
      <c r="A230" s="46"/>
    </row>
    <row r="231" spans="1:1">
      <c r="A231" s="46"/>
    </row>
    <row r="232" spans="1:1">
      <c r="A232" s="46"/>
    </row>
    <row r="233" spans="1:1">
      <c r="A233" s="46"/>
    </row>
    <row r="234" spans="1:1">
      <c r="A234" s="46"/>
    </row>
    <row r="235" spans="1:1">
      <c r="A235" s="46"/>
    </row>
    <row r="236" spans="1:1">
      <c r="A236" s="46"/>
    </row>
    <row r="237" spans="1:1">
      <c r="A237" s="46"/>
    </row>
    <row r="238" spans="1:1">
      <c r="A238" s="46"/>
    </row>
    <row r="239" spans="1:1">
      <c r="A239" s="46"/>
    </row>
    <row r="240" spans="1:1">
      <c r="A240" s="46"/>
    </row>
    <row r="241" spans="1:1">
      <c r="A241" s="46"/>
    </row>
    <row r="242" spans="1:1">
      <c r="A242" s="46"/>
    </row>
    <row r="243" spans="1:1">
      <c r="A243" s="46"/>
    </row>
    <row r="244" spans="1:1">
      <c r="A244" s="46"/>
    </row>
    <row r="245" spans="1:1">
      <c r="A245" s="46"/>
    </row>
    <row r="246" spans="1:1">
      <c r="A246" s="46"/>
    </row>
    <row r="247" spans="1:1">
      <c r="A247" s="46"/>
    </row>
    <row r="248" spans="1:1">
      <c r="A248" s="46"/>
    </row>
    <row r="249" spans="1:1">
      <c r="A249" s="46"/>
    </row>
    <row r="250" spans="1:1">
      <c r="A250" s="46"/>
    </row>
    <row r="251" spans="1:1">
      <c r="A251" s="46"/>
    </row>
    <row r="252" spans="1:1">
      <c r="A252" s="46"/>
    </row>
    <row r="253" spans="1:1">
      <c r="A253" s="46"/>
    </row>
    <row r="254" spans="1:1">
      <c r="A254" s="46"/>
    </row>
    <row r="255" spans="1:1">
      <c r="A255" s="46"/>
    </row>
    <row r="256" spans="1:1">
      <c r="A256" s="46"/>
    </row>
    <row r="257" spans="1:1">
      <c r="A257" s="46"/>
    </row>
    <row r="258" spans="1:1">
      <c r="A258" s="46"/>
    </row>
    <row r="259" spans="1:1">
      <c r="A259" s="46"/>
    </row>
    <row r="260" spans="1:1">
      <c r="A260" s="46"/>
    </row>
    <row r="261" spans="1:1">
      <c r="A261" s="46"/>
    </row>
    <row r="262" spans="1:1">
      <c r="A262" s="46"/>
    </row>
    <row r="263" spans="1:1">
      <c r="A263" s="46"/>
    </row>
    <row r="264" spans="1:1">
      <c r="A264" s="46"/>
    </row>
    <row r="265" spans="1:1">
      <c r="A265" s="46"/>
    </row>
    <row r="266" spans="1:1">
      <c r="A266" s="46"/>
    </row>
    <row r="267" spans="1:1">
      <c r="A267" s="46"/>
    </row>
    <row r="268" spans="1:1">
      <c r="A268" s="46"/>
    </row>
    <row r="269" spans="1:1">
      <c r="A269" s="46"/>
    </row>
    <row r="270" spans="1:1">
      <c r="A270" s="46"/>
    </row>
    <row r="271" spans="1:1">
      <c r="A271" s="46"/>
    </row>
    <row r="272" spans="1:1">
      <c r="A272" s="46"/>
    </row>
    <row r="273" spans="1:1">
      <c r="A273" s="46"/>
    </row>
    <row r="274" spans="1:1">
      <c r="A274" s="46"/>
    </row>
    <row r="275" spans="1:1">
      <c r="A275" s="46"/>
    </row>
    <row r="276" spans="1:1">
      <c r="A276" s="46"/>
    </row>
    <row r="277" spans="1:1">
      <c r="A277" s="46"/>
    </row>
    <row r="278" spans="1:1">
      <c r="A278" s="46"/>
    </row>
    <row r="279" spans="1:1">
      <c r="A279" s="46"/>
    </row>
    <row r="280" spans="1:1">
      <c r="A280" s="46"/>
    </row>
    <row r="281" spans="1:1">
      <c r="A281" s="46"/>
    </row>
    <row r="282" spans="1:1">
      <c r="A282" s="46"/>
    </row>
    <row r="283" spans="1:1">
      <c r="A283" s="46"/>
    </row>
    <row r="284" spans="1:1">
      <c r="A284" s="46"/>
    </row>
    <row r="285" spans="1:1">
      <c r="A285" s="46"/>
    </row>
    <row r="286" spans="1:1">
      <c r="A286" s="46"/>
    </row>
    <row r="287" spans="1:1">
      <c r="A287" s="46"/>
    </row>
    <row r="288" spans="1:1">
      <c r="A288" s="46"/>
    </row>
    <row r="289" spans="1:1">
      <c r="A289" s="46"/>
    </row>
    <row r="290" spans="1:1">
      <c r="A290" s="46"/>
    </row>
    <row r="291" spans="1:1">
      <c r="A291" s="46"/>
    </row>
    <row r="292" spans="1:1">
      <c r="A292" s="46"/>
    </row>
    <row r="293" spans="1:1">
      <c r="A293" s="46"/>
    </row>
    <row r="294" spans="1:1">
      <c r="A294" s="46"/>
    </row>
    <row r="295" spans="1:1">
      <c r="A295" s="46"/>
    </row>
    <row r="296" spans="1:1">
      <c r="A296" s="46"/>
    </row>
    <row r="297" spans="1:1">
      <c r="A297" s="46"/>
    </row>
    <row r="298" spans="1:1">
      <c r="A298" s="46"/>
    </row>
    <row r="299" spans="1:1">
      <c r="A299" s="46"/>
    </row>
    <row r="300" spans="1:1">
      <c r="A300" s="46"/>
    </row>
    <row r="301" spans="1:1">
      <c r="A301" s="46"/>
    </row>
    <row r="302" spans="1:1">
      <c r="A302" s="46"/>
    </row>
    <row r="303" spans="1:1">
      <c r="A303" s="46"/>
    </row>
    <row r="304" spans="1:1">
      <c r="A304" s="46"/>
    </row>
    <row r="305" spans="1:1">
      <c r="A305" s="46"/>
    </row>
    <row r="306" spans="1:1">
      <c r="A306" s="46"/>
    </row>
    <row r="307" spans="1:1">
      <c r="A307" s="46"/>
    </row>
    <row r="308" spans="1:1">
      <c r="A308" s="46"/>
    </row>
    <row r="309" spans="1:1">
      <c r="A309" s="46"/>
    </row>
    <row r="310" spans="1:1">
      <c r="A310" s="46"/>
    </row>
    <row r="311" spans="1:1">
      <c r="A311" s="46"/>
    </row>
    <row r="312" spans="1:1">
      <c r="A312" s="46"/>
    </row>
    <row r="313" spans="1:1">
      <c r="A313" s="46"/>
    </row>
    <row r="314" spans="1:1">
      <c r="A314" s="46"/>
    </row>
    <row r="315" spans="1:1">
      <c r="A315" s="46"/>
    </row>
    <row r="316" spans="1:1">
      <c r="A316" s="46"/>
    </row>
    <row r="317" spans="1:1">
      <c r="A317" s="46"/>
    </row>
    <row r="318" spans="1:1">
      <c r="A318" s="46"/>
    </row>
    <row r="319" spans="1:1">
      <c r="A319" s="46"/>
    </row>
    <row r="320" spans="1:1">
      <c r="A320" s="46"/>
    </row>
    <row r="321" spans="1:1">
      <c r="A321" s="46"/>
    </row>
    <row r="322" spans="1:1">
      <c r="A322" s="46"/>
    </row>
    <row r="323" spans="1:1">
      <c r="A323" s="46"/>
    </row>
    <row r="324" spans="1:1">
      <c r="A324" s="46"/>
    </row>
    <row r="325" spans="1:1">
      <c r="A325" s="46"/>
    </row>
    <row r="326" spans="1:1">
      <c r="A326" s="46"/>
    </row>
    <row r="327" spans="1:1">
      <c r="A327" s="46"/>
    </row>
    <row r="328" spans="1:1">
      <c r="A328" s="46"/>
    </row>
    <row r="329" spans="1:1">
      <c r="A329" s="46"/>
    </row>
    <row r="330" spans="1:1">
      <c r="A330" s="46"/>
    </row>
    <row r="331" spans="1:1">
      <c r="A331" s="46"/>
    </row>
    <row r="332" spans="1:1">
      <c r="A332" s="46"/>
    </row>
    <row r="333" spans="1:1">
      <c r="A333" s="46"/>
    </row>
    <row r="334" spans="1:1">
      <c r="A334" s="46"/>
    </row>
    <row r="335" spans="1:1">
      <c r="A335" s="46"/>
    </row>
    <row r="336" spans="1:1">
      <c r="A336" s="46"/>
    </row>
    <row r="337" spans="1:1">
      <c r="A337" s="46"/>
    </row>
    <row r="338" spans="1:1">
      <c r="A338" s="46"/>
    </row>
    <row r="339" spans="1:1">
      <c r="A339" s="46"/>
    </row>
    <row r="340" spans="1:1">
      <c r="A340" s="46"/>
    </row>
    <row r="341" spans="1:1">
      <c r="A341" s="46"/>
    </row>
    <row r="342" spans="1:1">
      <c r="A342" s="46"/>
    </row>
    <row r="343" spans="1:1">
      <c r="A343" s="46"/>
    </row>
    <row r="344" spans="1:1">
      <c r="A344" s="46"/>
    </row>
    <row r="345" spans="1:1">
      <c r="A345" s="46"/>
    </row>
    <row r="346" spans="1:1">
      <c r="A346" s="46"/>
    </row>
    <row r="347" spans="1:1">
      <c r="A347" s="46"/>
    </row>
    <row r="348" spans="1:1">
      <c r="A348" s="46"/>
    </row>
    <row r="349" spans="1:1">
      <c r="A349" s="46"/>
    </row>
    <row r="350" spans="1:1">
      <c r="A350" s="46"/>
    </row>
    <row r="351" spans="1:1">
      <c r="A351" s="46"/>
    </row>
    <row r="352" spans="1:1">
      <c r="A352" s="46"/>
    </row>
    <row r="353" spans="1:1">
      <c r="A353" s="46"/>
    </row>
    <row r="354" spans="1:1">
      <c r="A354" s="46"/>
    </row>
    <row r="355" spans="1:1">
      <c r="A355" s="46"/>
    </row>
    <row r="356" spans="1:1">
      <c r="A356" s="46"/>
    </row>
    <row r="357" spans="1:1">
      <c r="A357" s="46"/>
    </row>
    <row r="358" spans="1:1">
      <c r="A358" s="46"/>
    </row>
    <row r="359" spans="1:1">
      <c r="A359" s="46"/>
    </row>
    <row r="360" spans="1:1">
      <c r="A360" s="46"/>
    </row>
    <row r="361" spans="1:1">
      <c r="A361" s="46"/>
    </row>
    <row r="362" spans="1:1">
      <c r="A362" s="46"/>
    </row>
    <row r="363" spans="1:1">
      <c r="A363" s="46"/>
    </row>
    <row r="364" spans="1:1">
      <c r="A364" s="46"/>
    </row>
    <row r="365" spans="1:1">
      <c r="A365" s="46"/>
    </row>
    <row r="366" spans="1:1">
      <c r="A366" s="46"/>
    </row>
    <row r="367" spans="1:1">
      <c r="A367" s="46"/>
    </row>
    <row r="368" spans="1:1">
      <c r="A368" s="46"/>
    </row>
    <row r="369" spans="1:1">
      <c r="A369" s="46"/>
    </row>
    <row r="370" spans="1:1">
      <c r="A370" s="46"/>
    </row>
    <row r="371" spans="1:1">
      <c r="A371" s="46"/>
    </row>
    <row r="372" spans="1:1">
      <c r="A372" s="46"/>
    </row>
    <row r="373" spans="1:1">
      <c r="A373" s="46"/>
    </row>
    <row r="374" spans="1:1">
      <c r="A374" s="46"/>
    </row>
    <row r="375" spans="1:1">
      <c r="A375" s="46"/>
    </row>
    <row r="376" spans="1:1">
      <c r="A376" s="46"/>
    </row>
    <row r="377" spans="1:1">
      <c r="A377" s="46"/>
    </row>
    <row r="378" spans="1:1">
      <c r="A378" s="46"/>
    </row>
    <row r="379" spans="1:1">
      <c r="A379" s="46"/>
    </row>
    <row r="380" spans="1:1">
      <c r="A380" s="46"/>
    </row>
    <row r="381" spans="1:1">
      <c r="A381" s="46"/>
    </row>
    <row r="382" spans="1:1">
      <c r="A382" s="46"/>
    </row>
    <row r="383" spans="1:1">
      <c r="A383" s="46"/>
    </row>
    <row r="384" spans="1:1">
      <c r="A384" s="46"/>
    </row>
    <row r="385" spans="1:1">
      <c r="A385" s="46"/>
    </row>
    <row r="386" spans="1:1">
      <c r="A386" s="46"/>
    </row>
    <row r="387" spans="1:1">
      <c r="A387" s="46"/>
    </row>
    <row r="388" spans="1:1">
      <c r="A388" s="46"/>
    </row>
    <row r="389" spans="1:1">
      <c r="A389" s="46"/>
    </row>
    <row r="390" spans="1:1">
      <c r="A390" s="46"/>
    </row>
    <row r="391" spans="1:1">
      <c r="A391" s="46"/>
    </row>
    <row r="392" spans="1:1">
      <c r="A392" s="46"/>
    </row>
    <row r="393" spans="1:1">
      <c r="A393" s="46"/>
    </row>
    <row r="394" spans="1:1">
      <c r="A394" s="46"/>
    </row>
    <row r="395" spans="1:1">
      <c r="A395" s="46"/>
    </row>
    <row r="396" spans="1:1">
      <c r="A396" s="46"/>
    </row>
    <row r="397" spans="1:1">
      <c r="A397" s="46"/>
    </row>
    <row r="398" spans="1:1">
      <c r="A398" s="46"/>
    </row>
    <row r="399" spans="1:1">
      <c r="A399" s="46"/>
    </row>
    <row r="400" spans="1:1">
      <c r="A400" s="46"/>
    </row>
    <row r="401" spans="1:1">
      <c r="A401" s="46"/>
    </row>
    <row r="402" spans="1:1">
      <c r="A402" s="46"/>
    </row>
    <row r="403" spans="1:1">
      <c r="A403" s="46"/>
    </row>
    <row r="404" spans="1:1">
      <c r="A404" s="46"/>
    </row>
    <row r="405" spans="1:1">
      <c r="A405" s="46"/>
    </row>
    <row r="406" spans="1:1">
      <c r="A406" s="46"/>
    </row>
    <row r="407" spans="1:1">
      <c r="A407" s="46"/>
    </row>
    <row r="408" spans="1:1">
      <c r="A408" s="46"/>
    </row>
    <row r="409" spans="1:1">
      <c r="A409" s="46"/>
    </row>
    <row r="410" spans="1:1">
      <c r="A410" s="46"/>
    </row>
    <row r="411" spans="1:1">
      <c r="A411" s="46"/>
    </row>
    <row r="412" spans="1:1">
      <c r="A412" s="46"/>
    </row>
    <row r="413" spans="1:1">
      <c r="A413" s="46"/>
    </row>
    <row r="414" spans="1:1">
      <c r="A414" s="46"/>
    </row>
    <row r="415" spans="1:1">
      <c r="A415" s="46"/>
    </row>
    <row r="416" spans="1:1">
      <c r="A416" s="46"/>
    </row>
    <row r="417" spans="1:1">
      <c r="A417" s="46"/>
    </row>
    <row r="418" spans="1:1">
      <c r="A418" s="46"/>
    </row>
    <row r="419" spans="1:1">
      <c r="A419" s="46"/>
    </row>
    <row r="420" spans="1:1">
      <c r="A420" s="46"/>
    </row>
    <row r="421" spans="1:1">
      <c r="A421" s="46"/>
    </row>
    <row r="422" spans="1:1">
      <c r="A422" s="46"/>
    </row>
    <row r="423" spans="1:1">
      <c r="A423" s="46"/>
    </row>
    <row r="424" spans="1:1">
      <c r="A424" s="46"/>
    </row>
    <row r="425" spans="1:1">
      <c r="A425" s="46"/>
    </row>
    <row r="426" spans="1:1">
      <c r="A426" s="46"/>
    </row>
    <row r="427" spans="1:1">
      <c r="A427" s="46"/>
    </row>
    <row r="428" spans="1:1">
      <c r="A428" s="46"/>
    </row>
    <row r="429" spans="1:1">
      <c r="A429" s="46"/>
    </row>
    <row r="430" spans="1:1">
      <c r="A430" s="46"/>
    </row>
    <row r="431" spans="1:1">
      <c r="A431" s="46"/>
    </row>
    <row r="432" spans="1:1">
      <c r="A432" s="46"/>
    </row>
    <row r="433" spans="1:1">
      <c r="A433" s="46"/>
    </row>
    <row r="434" spans="1:1">
      <c r="A434" s="46"/>
    </row>
    <row r="435" spans="1:1">
      <c r="A435" s="46"/>
    </row>
    <row r="436" spans="1:1">
      <c r="A436" s="46"/>
    </row>
    <row r="437" spans="1:1">
      <c r="A437" s="46"/>
    </row>
    <row r="438" spans="1:1">
      <c r="A438" s="46"/>
    </row>
    <row r="439" spans="1:1">
      <c r="A439" s="46"/>
    </row>
    <row r="440" spans="1:1">
      <c r="A440" s="46"/>
    </row>
    <row r="441" spans="1:1">
      <c r="A441" s="46"/>
    </row>
    <row r="442" spans="1:1">
      <c r="A442" s="46"/>
    </row>
    <row r="443" spans="1:1">
      <c r="A443" s="46"/>
    </row>
    <row r="444" spans="1:1">
      <c r="A444" s="46"/>
    </row>
    <row r="445" spans="1:1">
      <c r="A445" s="46"/>
    </row>
    <row r="446" spans="1:1">
      <c r="A446" s="46"/>
    </row>
    <row r="447" spans="1:1">
      <c r="A447" s="46"/>
    </row>
    <row r="448" spans="1:1">
      <c r="A448" s="46"/>
    </row>
    <row r="449" spans="1:1">
      <c r="A449" s="46"/>
    </row>
    <row r="450" spans="1:1">
      <c r="A450" s="46"/>
    </row>
    <row r="451" spans="1:1">
      <c r="A451" s="46"/>
    </row>
    <row r="452" spans="1:1">
      <c r="A452" s="46"/>
    </row>
    <row r="453" spans="1:1">
      <c r="A453" s="46"/>
    </row>
    <row r="454" spans="1:1">
      <c r="A454" s="46"/>
    </row>
    <row r="455" spans="1:1">
      <c r="A455" s="46"/>
    </row>
    <row r="456" spans="1:1">
      <c r="A456" s="46"/>
    </row>
    <row r="457" spans="1:1">
      <c r="A457" s="46"/>
    </row>
    <row r="458" spans="1:1">
      <c r="A458" s="46"/>
    </row>
    <row r="459" spans="1:1">
      <c r="A459" s="46"/>
    </row>
    <row r="460" spans="1:1">
      <c r="A460" s="46"/>
    </row>
    <row r="461" spans="1:1">
      <c r="A461" s="46"/>
    </row>
    <row r="462" spans="1:1">
      <c r="A462" s="46"/>
    </row>
    <row r="463" spans="1:1">
      <c r="A463" s="46"/>
    </row>
    <row r="464" spans="1:1">
      <c r="A464" s="46"/>
    </row>
    <row r="465" spans="1:1">
      <c r="A465" s="46"/>
    </row>
    <row r="466" spans="1:1">
      <c r="A466" s="46"/>
    </row>
    <row r="467" spans="1:1">
      <c r="A467" s="46"/>
    </row>
    <row r="468" spans="1:1">
      <c r="A468" s="46"/>
    </row>
    <row r="469" spans="1:1">
      <c r="A469" s="46"/>
    </row>
    <row r="470" spans="1:1">
      <c r="A470" s="46"/>
    </row>
    <row r="471" spans="1:1">
      <c r="A471" s="46"/>
    </row>
    <row r="472" spans="1:1">
      <c r="A472" s="46"/>
    </row>
    <row r="473" spans="1:1">
      <c r="A473" s="46"/>
    </row>
    <row r="474" spans="1:1">
      <c r="A474" s="46"/>
    </row>
    <row r="475" spans="1:1">
      <c r="A475" s="46"/>
    </row>
    <row r="476" spans="1:1">
      <c r="A476" s="46"/>
    </row>
    <row r="477" spans="1:1">
      <c r="A477" s="46"/>
    </row>
    <row r="478" spans="1:1">
      <c r="A478" s="46"/>
    </row>
    <row r="479" spans="1:1">
      <c r="A479" s="46"/>
    </row>
    <row r="480" spans="1:1">
      <c r="A480" s="46"/>
    </row>
    <row r="481" spans="1:1">
      <c r="A481" s="46"/>
    </row>
    <row r="482" spans="1:1">
      <c r="A482" s="46"/>
    </row>
    <row r="483" spans="1:1">
      <c r="A483" s="46"/>
    </row>
    <row r="484" spans="1:1">
      <c r="A484" s="46"/>
    </row>
    <row r="485" spans="1:1">
      <c r="A485" s="46"/>
    </row>
    <row r="486" spans="1:1">
      <c r="A486" s="46"/>
    </row>
    <row r="487" spans="1:1">
      <c r="A487" s="46"/>
    </row>
    <row r="488" spans="1:1">
      <c r="A488" s="46"/>
    </row>
    <row r="489" spans="1:1">
      <c r="A489" s="46"/>
    </row>
    <row r="490" spans="1:1">
      <c r="A490" s="46"/>
    </row>
    <row r="491" spans="1:1">
      <c r="A491" s="46"/>
    </row>
    <row r="492" spans="1:1">
      <c r="A492" s="46"/>
    </row>
    <row r="493" spans="1:1">
      <c r="A493" s="46"/>
    </row>
    <row r="494" spans="1:1">
      <c r="A494" s="46"/>
    </row>
    <row r="495" spans="1:1">
      <c r="A495" s="46"/>
    </row>
    <row r="496" spans="1:1">
      <c r="A496" s="46"/>
    </row>
    <row r="497" spans="1:1">
      <c r="A497" s="46"/>
    </row>
    <row r="498" spans="1:1">
      <c r="A498" s="46"/>
    </row>
    <row r="499" spans="1:1">
      <c r="A499" s="46"/>
    </row>
    <row r="500" spans="1:1">
      <c r="A500" s="46"/>
    </row>
    <row r="501" spans="1:1">
      <c r="A501" s="46"/>
    </row>
    <row r="502" spans="1:1">
      <c r="A502" s="46"/>
    </row>
    <row r="503" spans="1:1">
      <c r="A503" s="46"/>
    </row>
    <row r="504" spans="1:1">
      <c r="A504" s="46"/>
    </row>
    <row r="505" spans="1:1">
      <c r="A505" s="46"/>
    </row>
    <row r="506" spans="1:1">
      <c r="A506" s="46"/>
    </row>
    <row r="507" spans="1:1">
      <c r="A507" s="46"/>
    </row>
    <row r="508" spans="1:1">
      <c r="A508" s="46"/>
    </row>
    <row r="509" spans="1:1">
      <c r="A509" s="46"/>
    </row>
    <row r="510" spans="1:1">
      <c r="A510" s="46"/>
    </row>
    <row r="511" spans="1:1">
      <c r="A511" s="46"/>
    </row>
    <row r="512" spans="1:1">
      <c r="A512" s="46"/>
    </row>
    <row r="513" spans="1:1">
      <c r="A513" s="46"/>
    </row>
    <row r="514" spans="1:1">
      <c r="A514" s="46"/>
    </row>
    <row r="515" spans="1:1">
      <c r="A515" s="46"/>
    </row>
    <row r="516" spans="1:1">
      <c r="A516" s="46"/>
    </row>
    <row r="517" spans="1:1">
      <c r="A517" s="46"/>
    </row>
    <row r="518" spans="1:1">
      <c r="A518" s="46"/>
    </row>
    <row r="519" spans="1:1">
      <c r="A519" s="46"/>
    </row>
    <row r="520" spans="1:1">
      <c r="A520" s="46"/>
    </row>
    <row r="521" spans="1:1">
      <c r="A521" s="46"/>
    </row>
    <row r="522" spans="1:1">
      <c r="A522" s="46"/>
    </row>
    <row r="523" spans="1:1">
      <c r="A523" s="46"/>
    </row>
    <row r="524" spans="1:1">
      <c r="A524" s="46"/>
    </row>
    <row r="525" spans="1:1">
      <c r="A525" s="46"/>
    </row>
    <row r="526" spans="1:1">
      <c r="A526" s="46"/>
    </row>
    <row r="527" spans="1:1">
      <c r="A527" s="46"/>
    </row>
    <row r="528" spans="1:1">
      <c r="A528" s="46"/>
    </row>
    <row r="529" spans="1:1">
      <c r="A529" s="46"/>
    </row>
    <row r="530" spans="1:1">
      <c r="A530" s="46"/>
    </row>
    <row r="531" spans="1:1">
      <c r="A531" s="46"/>
    </row>
    <row r="532" spans="1:1">
      <c r="A532" s="46"/>
    </row>
    <row r="533" spans="1:1">
      <c r="A533" s="46"/>
    </row>
    <row r="534" spans="1:1">
      <c r="A534" s="46"/>
    </row>
    <row r="535" spans="1:1">
      <c r="A535" s="46"/>
    </row>
    <row r="536" spans="1:1">
      <c r="A536" s="46"/>
    </row>
    <row r="537" spans="1:1">
      <c r="A537" s="46"/>
    </row>
    <row r="538" spans="1:1">
      <c r="A538" s="46"/>
    </row>
    <row r="539" spans="1:1">
      <c r="A539" s="46"/>
    </row>
    <row r="540" spans="1:1">
      <c r="A540" s="46"/>
    </row>
    <row r="541" spans="1:1">
      <c r="A541" s="46"/>
    </row>
    <row r="542" spans="1:1">
      <c r="A542" s="46"/>
    </row>
    <row r="543" spans="1:1">
      <c r="A543" s="46"/>
    </row>
    <row r="544" spans="1:1">
      <c r="A544" s="46"/>
    </row>
    <row r="545" spans="1:1">
      <c r="A545" s="46"/>
    </row>
    <row r="546" spans="1:1">
      <c r="A546" s="46"/>
    </row>
    <row r="547" spans="1:1">
      <c r="A547" s="46"/>
    </row>
    <row r="548" spans="1:1">
      <c r="A548" s="46"/>
    </row>
    <row r="549" spans="1:1">
      <c r="A549" s="46"/>
    </row>
    <row r="550" spans="1:1">
      <c r="A550" s="46"/>
    </row>
    <row r="551" spans="1:1">
      <c r="A551" s="46"/>
    </row>
    <row r="552" spans="1:1">
      <c r="A552" s="46"/>
    </row>
    <row r="553" spans="1:1">
      <c r="A553" s="46"/>
    </row>
    <row r="554" spans="1:1">
      <c r="A554" s="46"/>
    </row>
    <row r="555" spans="1:1">
      <c r="A555" s="46"/>
    </row>
    <row r="556" spans="1:1">
      <c r="A556" s="46"/>
    </row>
    <row r="557" spans="1:1">
      <c r="A557" s="46"/>
    </row>
    <row r="558" spans="1:1">
      <c r="A558" s="46"/>
    </row>
    <row r="559" spans="1:1">
      <c r="A559" s="46"/>
    </row>
    <row r="560" spans="1:1">
      <c r="A560" s="46"/>
    </row>
    <row r="561" spans="1:1">
      <c r="A561" s="46"/>
    </row>
    <row r="562" spans="1:1">
      <c r="A562" s="46"/>
    </row>
    <row r="563" spans="1:1">
      <c r="A563" s="46"/>
    </row>
    <row r="564" spans="1:1">
      <c r="A564" s="46"/>
    </row>
    <row r="565" spans="1:1">
      <c r="A565" s="46"/>
    </row>
    <row r="566" spans="1:1">
      <c r="A566" s="46"/>
    </row>
    <row r="567" spans="1:1">
      <c r="A567" s="46"/>
    </row>
    <row r="568" spans="1:1">
      <c r="A568" s="46"/>
    </row>
    <row r="569" spans="1:1">
      <c r="A569" s="46"/>
    </row>
    <row r="570" spans="1:1">
      <c r="A570" s="46"/>
    </row>
    <row r="571" spans="1:1">
      <c r="A571" s="46"/>
    </row>
    <row r="572" spans="1:1">
      <c r="A572" s="46"/>
    </row>
    <row r="573" spans="1:1">
      <c r="A573" s="46"/>
    </row>
    <row r="574" spans="1:1">
      <c r="A574" s="46"/>
    </row>
    <row r="575" spans="1:1">
      <c r="A575" s="46"/>
    </row>
    <row r="576" spans="1:1">
      <c r="A576" s="46"/>
    </row>
    <row r="577" spans="1:1">
      <c r="A577" s="46"/>
    </row>
    <row r="578" spans="1:1">
      <c r="A578" s="46"/>
    </row>
    <row r="579" spans="1:1">
      <c r="A579" s="46"/>
    </row>
    <row r="580" spans="1:1">
      <c r="A580" s="46"/>
    </row>
    <row r="581" spans="1:1">
      <c r="A581" s="46"/>
    </row>
    <row r="582" spans="1:1">
      <c r="A582" s="46"/>
    </row>
    <row r="583" spans="1:1">
      <c r="A583" s="46"/>
    </row>
    <row r="584" spans="1:1">
      <c r="A584" s="46"/>
    </row>
    <row r="585" spans="1:1">
      <c r="A585" s="46"/>
    </row>
    <row r="586" spans="1:1">
      <c r="A586" s="46"/>
    </row>
    <row r="587" spans="1:1">
      <c r="A587" s="46"/>
    </row>
    <row r="588" spans="1:1">
      <c r="A588" s="46"/>
    </row>
    <row r="589" spans="1:1">
      <c r="A589" s="46"/>
    </row>
    <row r="590" spans="1:1">
      <c r="A590" s="46"/>
    </row>
    <row r="591" spans="1:1">
      <c r="A591" s="46"/>
    </row>
    <row r="592" spans="1:1">
      <c r="A592" s="46"/>
    </row>
    <row r="593" spans="1:1">
      <c r="A593" s="46"/>
    </row>
    <row r="594" spans="1:1">
      <c r="A594" s="46"/>
    </row>
    <row r="595" spans="1:1">
      <c r="A595" s="46"/>
    </row>
    <row r="596" spans="1:1">
      <c r="A596" s="46"/>
    </row>
    <row r="597" spans="1:1">
      <c r="A597" s="46"/>
    </row>
    <row r="598" spans="1:1">
      <c r="A598" s="46"/>
    </row>
    <row r="599" spans="1:1">
      <c r="A599" s="46"/>
    </row>
    <row r="600" spans="1:1">
      <c r="A600" s="46"/>
    </row>
    <row r="601" spans="1:1">
      <c r="A601" s="46"/>
    </row>
    <row r="602" spans="1:1">
      <c r="A602" s="46"/>
    </row>
    <row r="603" spans="1:1">
      <c r="A603" s="46"/>
    </row>
    <row r="604" spans="1:1">
      <c r="A604" s="46"/>
    </row>
    <row r="605" spans="1:1">
      <c r="A605" s="46"/>
    </row>
    <row r="606" spans="1:1">
      <c r="A606" s="46"/>
    </row>
    <row r="607" spans="1:1">
      <c r="A607" s="46"/>
    </row>
    <row r="608" spans="1:1">
      <c r="A608" s="46"/>
    </row>
    <row r="609" spans="1:1">
      <c r="A609" s="46"/>
    </row>
    <row r="610" spans="1:1">
      <c r="A610" s="46"/>
    </row>
    <row r="611" spans="1:1">
      <c r="A611" s="46"/>
    </row>
    <row r="612" spans="1:1">
      <c r="A612" s="46"/>
    </row>
    <row r="613" spans="1:1">
      <c r="A613" s="46"/>
    </row>
    <row r="614" spans="1:1">
      <c r="A614" s="46"/>
    </row>
    <row r="615" spans="1:1">
      <c r="A615" s="46"/>
    </row>
    <row r="616" spans="1:1">
      <c r="A616" s="46"/>
    </row>
    <row r="617" spans="1:1">
      <c r="A617" s="46"/>
    </row>
    <row r="618" spans="1:1">
      <c r="A618" s="46"/>
    </row>
    <row r="619" spans="1:1">
      <c r="A619" s="46"/>
    </row>
    <row r="620" spans="1:1">
      <c r="A620" s="46"/>
    </row>
    <row r="621" spans="1:1">
      <c r="A621" s="46"/>
    </row>
    <row r="622" spans="1:1">
      <c r="A622" s="46"/>
    </row>
    <row r="623" spans="1:1">
      <c r="A623" s="46"/>
    </row>
    <row r="624" spans="1:1">
      <c r="A624" s="46"/>
    </row>
    <row r="625" spans="1:1">
      <c r="A625" s="46"/>
    </row>
    <row r="626" spans="1:1">
      <c r="A626" s="46"/>
    </row>
    <row r="627" spans="1:1">
      <c r="A627" s="46"/>
    </row>
    <row r="628" spans="1:1">
      <c r="A628" s="46"/>
    </row>
    <row r="629" spans="1:1">
      <c r="A629" s="46"/>
    </row>
    <row r="630" spans="1:1">
      <c r="A630" s="46"/>
    </row>
    <row r="631" spans="1:1">
      <c r="A631" s="46"/>
    </row>
    <row r="632" spans="1:1">
      <c r="A632" s="46"/>
    </row>
    <row r="633" spans="1:1">
      <c r="A633" s="46"/>
    </row>
    <row r="634" spans="1:1">
      <c r="A634" s="46"/>
    </row>
    <row r="635" spans="1:1">
      <c r="A635" s="46"/>
    </row>
    <row r="636" spans="1:1">
      <c r="A636" s="46"/>
    </row>
    <row r="637" spans="1:1">
      <c r="A637" s="46"/>
    </row>
    <row r="638" spans="1:1">
      <c r="A638" s="46"/>
    </row>
    <row r="639" spans="1:1">
      <c r="A639" s="46"/>
    </row>
    <row r="640" spans="1:1">
      <c r="A640" s="46"/>
    </row>
    <row r="641" spans="1:1">
      <c r="A641" s="46"/>
    </row>
    <row r="642" spans="1:1">
      <c r="A642" s="46"/>
    </row>
    <row r="643" spans="1:1">
      <c r="A643" s="46"/>
    </row>
    <row r="644" spans="1:1">
      <c r="A644" s="46"/>
    </row>
    <row r="645" spans="1:1">
      <c r="A645" s="46"/>
    </row>
    <row r="646" spans="1:1">
      <c r="A646" s="46"/>
    </row>
    <row r="647" spans="1:1">
      <c r="A647" s="46"/>
    </row>
    <row r="648" spans="1:1">
      <c r="A648" s="46"/>
    </row>
    <row r="649" spans="1:1">
      <c r="A649" s="46"/>
    </row>
    <row r="650" spans="1:1">
      <c r="A650" s="46"/>
    </row>
    <row r="651" spans="1:1">
      <c r="A651" s="46"/>
    </row>
    <row r="652" spans="1:1">
      <c r="A652" s="46"/>
    </row>
    <row r="653" spans="1:1">
      <c r="A653" s="46"/>
    </row>
    <row r="654" spans="1:1">
      <c r="A654" s="46"/>
    </row>
    <row r="655" spans="1:1">
      <c r="A655" s="46"/>
    </row>
    <row r="656" spans="1:1">
      <c r="A656" s="46"/>
    </row>
    <row r="657" spans="1:1">
      <c r="A657" s="46"/>
    </row>
    <row r="658" spans="1:1">
      <c r="A658" s="46"/>
    </row>
    <row r="659" spans="1:1">
      <c r="A659" s="46"/>
    </row>
    <row r="660" spans="1:1">
      <c r="A660" s="46"/>
    </row>
    <row r="661" spans="1:1">
      <c r="A661" s="46"/>
    </row>
    <row r="662" spans="1:1">
      <c r="A662" s="46"/>
    </row>
    <row r="663" spans="1:1">
      <c r="A663" s="46"/>
    </row>
    <row r="664" spans="1:1">
      <c r="A664" s="46"/>
    </row>
    <row r="665" spans="1:1">
      <c r="A665" s="46"/>
    </row>
    <row r="666" spans="1:1">
      <c r="A666" s="46"/>
    </row>
    <row r="667" spans="1:1">
      <c r="A667" s="46"/>
    </row>
    <row r="668" spans="1:1">
      <c r="A668" s="46"/>
    </row>
    <row r="669" spans="1:1">
      <c r="A669" s="46"/>
    </row>
    <row r="670" spans="1:1">
      <c r="A670" s="46"/>
    </row>
    <row r="671" spans="1:1">
      <c r="A671" s="46"/>
    </row>
    <row r="672" spans="1:1">
      <c r="A672" s="46"/>
    </row>
    <row r="673" spans="1:1">
      <c r="A673" s="46"/>
    </row>
    <row r="674" spans="1:1">
      <c r="A674" s="46"/>
    </row>
    <row r="675" spans="1:1">
      <c r="A675" s="46"/>
    </row>
    <row r="676" spans="1:1">
      <c r="A676" s="46"/>
    </row>
    <row r="677" spans="1:1">
      <c r="A677" s="46"/>
    </row>
    <row r="678" spans="1:1">
      <c r="A678" s="46"/>
    </row>
    <row r="679" spans="1:1">
      <c r="A679" s="46"/>
    </row>
    <row r="680" spans="1:1">
      <c r="A680" s="46"/>
    </row>
    <row r="681" spans="1:1">
      <c r="A681" s="46"/>
    </row>
    <row r="682" spans="1:1">
      <c r="A682" s="46"/>
    </row>
    <row r="683" spans="1:1">
      <c r="A683" s="46"/>
    </row>
    <row r="684" spans="1:1">
      <c r="A684" s="46"/>
    </row>
    <row r="685" spans="1:1">
      <c r="A685" s="46"/>
    </row>
    <row r="686" spans="1:1">
      <c r="A686" s="46"/>
    </row>
    <row r="687" spans="1:1">
      <c r="A687" s="46"/>
    </row>
    <row r="688" spans="1:1">
      <c r="A688" s="46"/>
    </row>
    <row r="689" spans="1:1">
      <c r="A689" s="46"/>
    </row>
    <row r="690" spans="1:1">
      <c r="A690" s="46"/>
    </row>
    <row r="691" spans="1:1">
      <c r="A691" s="46"/>
    </row>
    <row r="692" spans="1:1">
      <c r="A692" s="46"/>
    </row>
    <row r="693" spans="1:1">
      <c r="A693" s="46"/>
    </row>
    <row r="694" spans="1:1">
      <c r="A694" s="46"/>
    </row>
    <row r="695" spans="1:1">
      <c r="A695" s="46"/>
    </row>
    <row r="696" spans="1:1">
      <c r="A696" s="46"/>
    </row>
    <row r="697" spans="1:1">
      <c r="A697" s="46"/>
    </row>
    <row r="698" spans="1:1">
      <c r="A698" s="46"/>
    </row>
    <row r="699" spans="1:1">
      <c r="A699" s="46"/>
    </row>
    <row r="700" spans="1:1">
      <c r="A700" s="46"/>
    </row>
    <row r="701" spans="1:1">
      <c r="A701" s="46"/>
    </row>
    <row r="702" spans="1:1">
      <c r="A702" s="46"/>
    </row>
    <row r="703" spans="1:1">
      <c r="A703" s="46"/>
    </row>
    <row r="704" spans="1:1">
      <c r="A704" s="46"/>
    </row>
    <row r="705" spans="1:1">
      <c r="A705" s="46"/>
    </row>
    <row r="706" spans="1:1">
      <c r="A706" s="46"/>
    </row>
    <row r="707" spans="1:1">
      <c r="A707" s="46"/>
    </row>
    <row r="708" spans="1:1">
      <c r="A708" s="46"/>
    </row>
    <row r="709" spans="1:1">
      <c r="A709" s="46"/>
    </row>
    <row r="710" spans="1:1">
      <c r="A710" s="46"/>
    </row>
    <row r="711" spans="1:1">
      <c r="A711" s="46"/>
    </row>
    <row r="712" spans="1:1">
      <c r="A712" s="46"/>
    </row>
    <row r="713" spans="1:1">
      <c r="A713" s="46"/>
    </row>
    <row r="714" spans="1:1">
      <c r="A714" s="46"/>
    </row>
    <row r="715" spans="1:1">
      <c r="A715" s="46"/>
    </row>
    <row r="716" spans="1:1">
      <c r="A716" s="46"/>
    </row>
    <row r="717" spans="1:1">
      <c r="A717" s="46"/>
    </row>
    <row r="718" spans="1:1">
      <c r="A718" s="46"/>
    </row>
    <row r="719" spans="1:1">
      <c r="A719" s="46"/>
    </row>
    <row r="720" spans="1:1">
      <c r="A720" s="46"/>
    </row>
    <row r="721" spans="1:1">
      <c r="A721" s="46"/>
    </row>
    <row r="722" spans="1:1">
      <c r="A722" s="46"/>
    </row>
    <row r="723" spans="1:1">
      <c r="A723" s="46"/>
    </row>
    <row r="724" spans="1:1">
      <c r="A724" s="46"/>
    </row>
    <row r="725" spans="1:1">
      <c r="A725" s="46"/>
    </row>
    <row r="726" spans="1:1">
      <c r="A726" s="46"/>
    </row>
    <row r="727" spans="1:1">
      <c r="A727" s="46"/>
    </row>
    <row r="728" spans="1:1">
      <c r="A728" s="46"/>
    </row>
    <row r="729" spans="1:1">
      <c r="A729" s="46"/>
    </row>
    <row r="730" spans="1:1">
      <c r="A730" s="46"/>
    </row>
    <row r="731" spans="1:1">
      <c r="A731" s="46"/>
    </row>
    <row r="732" spans="1:1">
      <c r="A732" s="46"/>
    </row>
    <row r="733" spans="1:1">
      <c r="A733" s="46"/>
    </row>
    <row r="734" spans="1:1">
      <c r="A734" s="46"/>
    </row>
    <row r="735" spans="1:1">
      <c r="A735" s="46"/>
    </row>
    <row r="736" spans="1:1">
      <c r="A736" s="46"/>
    </row>
    <row r="737" spans="1:1">
      <c r="A737" s="46"/>
    </row>
    <row r="738" spans="1:1">
      <c r="A738" s="46"/>
    </row>
    <row r="739" spans="1:1">
      <c r="A739" s="46"/>
    </row>
    <row r="740" spans="1:1">
      <c r="A740" s="46"/>
    </row>
    <row r="741" spans="1:1">
      <c r="A741" s="46"/>
    </row>
    <row r="742" spans="1:1">
      <c r="A742" s="46"/>
    </row>
    <row r="743" spans="1:1">
      <c r="A743" s="46"/>
    </row>
    <row r="744" spans="1:1">
      <c r="A744" s="46"/>
    </row>
    <row r="745" spans="1:1">
      <c r="A745" s="46"/>
    </row>
    <row r="746" spans="1:1">
      <c r="A746" s="46"/>
    </row>
    <row r="747" spans="1:1">
      <c r="A747" s="46"/>
    </row>
    <row r="748" spans="1:1">
      <c r="A748" s="46"/>
    </row>
    <row r="749" spans="1:1">
      <c r="A749" s="46"/>
    </row>
    <row r="750" spans="1:1">
      <c r="A750" s="46"/>
    </row>
    <row r="751" spans="1:1">
      <c r="A751" s="46"/>
    </row>
    <row r="752" spans="1:1">
      <c r="A752" s="46"/>
    </row>
    <row r="753" spans="1:1">
      <c r="A753" s="46"/>
    </row>
    <row r="754" spans="1:1">
      <c r="A754" s="46"/>
    </row>
    <row r="755" spans="1:1">
      <c r="A755" s="46"/>
    </row>
    <row r="756" spans="1:1">
      <c r="A756" s="46"/>
    </row>
    <row r="757" spans="1:1">
      <c r="A757" s="46"/>
    </row>
    <row r="758" spans="1:1">
      <c r="A758" s="46"/>
    </row>
    <row r="759" spans="1:1">
      <c r="A759" s="46"/>
    </row>
    <row r="760" spans="1:1">
      <c r="A760" s="46"/>
    </row>
    <row r="761" spans="1:1">
      <c r="A761" s="46"/>
    </row>
    <row r="762" spans="1:1">
      <c r="A762" s="46"/>
    </row>
    <row r="763" spans="1:1">
      <c r="A763" s="46"/>
    </row>
    <row r="764" spans="1:1">
      <c r="A764" s="46"/>
    </row>
    <row r="765" spans="1:1">
      <c r="A765" s="46"/>
    </row>
    <row r="766" spans="1:1">
      <c r="A766" s="46"/>
    </row>
    <row r="767" spans="1:1">
      <c r="A767" s="46"/>
    </row>
    <row r="768" spans="1:1">
      <c r="A768" s="46"/>
    </row>
    <row r="769" spans="1:1">
      <c r="A769" s="46"/>
    </row>
    <row r="770" spans="1:1">
      <c r="A770" s="46"/>
    </row>
    <row r="771" spans="1:1">
      <c r="A771" s="46"/>
    </row>
    <row r="772" spans="1:1">
      <c r="A772" s="46"/>
    </row>
    <row r="773" spans="1:1">
      <c r="A773" s="46"/>
    </row>
    <row r="774" spans="1:1">
      <c r="A774" s="46"/>
    </row>
    <row r="775" spans="1:1">
      <c r="A775" s="46"/>
    </row>
    <row r="776" spans="1:1">
      <c r="A776" s="46"/>
    </row>
    <row r="777" spans="1:1">
      <c r="A777" s="46"/>
    </row>
    <row r="778" spans="1:1">
      <c r="A778" s="46"/>
    </row>
    <row r="779" spans="1:1">
      <c r="A779" s="46"/>
    </row>
    <row r="780" spans="1:1">
      <c r="A780" s="46"/>
    </row>
    <row r="781" spans="1:1">
      <c r="A781" s="46"/>
    </row>
    <row r="782" spans="1:1">
      <c r="A782" s="46"/>
    </row>
    <row r="783" spans="1:1">
      <c r="A783" s="46"/>
    </row>
    <row r="784" spans="1:1">
      <c r="A784" s="46"/>
    </row>
    <row r="785" spans="1:1">
      <c r="A785" s="46"/>
    </row>
    <row r="786" spans="1:1">
      <c r="A786" s="46"/>
    </row>
    <row r="787" spans="1:1">
      <c r="A787" s="46"/>
    </row>
    <row r="788" spans="1:1">
      <c r="A788" s="46"/>
    </row>
    <row r="789" spans="1:1">
      <c r="A789" s="46"/>
    </row>
    <row r="790" spans="1:1">
      <c r="A790" s="46"/>
    </row>
    <row r="791" spans="1:1">
      <c r="A791" s="46"/>
    </row>
    <row r="792" spans="1:1">
      <c r="A792" s="46"/>
    </row>
    <row r="793" spans="1:1">
      <c r="A793" s="46"/>
    </row>
    <row r="794" spans="1:1">
      <c r="A794" s="46"/>
    </row>
    <row r="795" spans="1:1">
      <c r="A795" s="46"/>
    </row>
    <row r="796" spans="1:1">
      <c r="A796" s="46"/>
    </row>
    <row r="797" spans="1:1">
      <c r="A797" s="46"/>
    </row>
    <row r="798" spans="1:1">
      <c r="A798" s="46"/>
    </row>
    <row r="799" spans="1:1">
      <c r="A799" s="46"/>
    </row>
    <row r="800" spans="1:1">
      <c r="A800" s="46"/>
    </row>
    <row r="801" spans="1:1">
      <c r="A801" s="46"/>
    </row>
    <row r="802" spans="1:1">
      <c r="A802" s="46"/>
    </row>
    <row r="803" spans="1:1">
      <c r="A803" s="46"/>
    </row>
    <row r="804" spans="1:1">
      <c r="A804" s="46"/>
    </row>
    <row r="805" spans="1:1">
      <c r="A805" s="46"/>
    </row>
    <row r="806" spans="1:1">
      <c r="A806" s="46"/>
    </row>
    <row r="807" spans="1:1">
      <c r="A807" s="46"/>
    </row>
    <row r="808" spans="1:1">
      <c r="A808" s="46"/>
    </row>
    <row r="809" spans="1:1">
      <c r="A809" s="46"/>
    </row>
    <row r="810" spans="1:1">
      <c r="A810" s="46"/>
    </row>
    <row r="811" spans="1:1">
      <c r="A811" s="46"/>
    </row>
    <row r="812" spans="1:1">
      <c r="A812" s="46"/>
    </row>
    <row r="813" spans="1:1">
      <c r="A813" s="46"/>
    </row>
    <row r="814" spans="1:1">
      <c r="A814" s="46"/>
    </row>
    <row r="815" spans="1:1">
      <c r="A815" s="46"/>
    </row>
    <row r="816" spans="1:1">
      <c r="A816" s="46"/>
    </row>
    <row r="817" spans="1:1">
      <c r="A817" s="46"/>
    </row>
    <row r="818" spans="1:1">
      <c r="A818" s="46"/>
    </row>
    <row r="819" spans="1:1">
      <c r="A819" s="46"/>
    </row>
    <row r="820" spans="1:1">
      <c r="A820" s="46"/>
    </row>
    <row r="821" spans="1:1">
      <c r="A821" s="46"/>
    </row>
    <row r="822" spans="1:1">
      <c r="A822" s="46"/>
    </row>
    <row r="823" spans="1:1">
      <c r="A823" s="46"/>
    </row>
    <row r="824" spans="1:1">
      <c r="A824" s="46"/>
    </row>
    <row r="825" spans="1:1">
      <c r="A825" s="46"/>
    </row>
    <row r="826" spans="1:1">
      <c r="A826" s="46"/>
    </row>
    <row r="827" spans="1:1">
      <c r="A827" s="46"/>
    </row>
    <row r="828" spans="1:1">
      <c r="A828" s="46"/>
    </row>
    <row r="829" spans="1:1">
      <c r="A829" s="46"/>
    </row>
    <row r="830" spans="1:1">
      <c r="A830" s="46"/>
    </row>
    <row r="831" spans="1:1">
      <c r="A831" s="46"/>
    </row>
    <row r="832" spans="1:1">
      <c r="A832" s="46"/>
    </row>
    <row r="833" spans="1:1">
      <c r="A833" s="46"/>
    </row>
    <row r="834" spans="1:1">
      <c r="A834" s="46"/>
    </row>
    <row r="835" spans="1:1">
      <c r="A835" s="46"/>
    </row>
    <row r="836" spans="1:1">
      <c r="A836" s="46"/>
    </row>
    <row r="837" spans="1:1">
      <c r="A837" s="46"/>
    </row>
    <row r="838" spans="1:1">
      <c r="A838" s="46"/>
    </row>
    <row r="839" spans="1:1">
      <c r="A839" s="46"/>
    </row>
    <row r="840" spans="1:1">
      <c r="A840" s="46"/>
    </row>
    <row r="841" spans="1:1">
      <c r="A841" s="46"/>
    </row>
    <row r="842" spans="1:1">
      <c r="A842" s="46"/>
    </row>
    <row r="843" spans="1:1">
      <c r="A843" s="46"/>
    </row>
    <row r="844" spans="1:1">
      <c r="A844" s="46"/>
    </row>
    <row r="845" spans="1:1">
      <c r="A845" s="46"/>
    </row>
    <row r="846" spans="1:1">
      <c r="A846" s="46"/>
    </row>
    <row r="847" spans="1:1">
      <c r="A847" s="46"/>
    </row>
    <row r="848" spans="1:1">
      <c r="A848" s="46"/>
    </row>
    <row r="849" spans="1:1">
      <c r="A849" s="46"/>
    </row>
    <row r="850" spans="1:1">
      <c r="A850" s="46"/>
    </row>
    <row r="851" spans="1:1">
      <c r="A851" s="46"/>
    </row>
    <row r="852" spans="1:1">
      <c r="A852" s="46"/>
    </row>
    <row r="853" spans="1:1">
      <c r="A853" s="46"/>
    </row>
    <row r="854" spans="1:1">
      <c r="A854" s="46"/>
    </row>
    <row r="855" spans="1:1">
      <c r="A855" s="46"/>
    </row>
    <row r="856" spans="1:1">
      <c r="A856" s="46"/>
    </row>
    <row r="857" spans="1:1">
      <c r="A857" s="46"/>
    </row>
    <row r="858" spans="1:1">
      <c r="A858" s="46"/>
    </row>
    <row r="859" spans="1:1">
      <c r="A859" s="46"/>
    </row>
    <row r="860" spans="1:1">
      <c r="A860" s="46"/>
    </row>
    <row r="861" spans="1:1">
      <c r="A861" s="46"/>
    </row>
    <row r="862" spans="1:1">
      <c r="A862" s="46"/>
    </row>
    <row r="863" spans="1:1">
      <c r="A863" s="46"/>
    </row>
    <row r="864" spans="1:1">
      <c r="A864" s="46"/>
    </row>
    <row r="865" spans="1:1">
      <c r="A865" s="46"/>
    </row>
    <row r="866" spans="1:1">
      <c r="A866" s="46"/>
    </row>
    <row r="867" spans="1:1">
      <c r="A867" s="46"/>
    </row>
    <row r="868" spans="1:1">
      <c r="A868" s="46"/>
    </row>
    <row r="869" spans="1:1">
      <c r="A869" s="46"/>
    </row>
    <row r="870" spans="1:1">
      <c r="A870" s="46"/>
    </row>
    <row r="871" spans="1:1">
      <c r="A871" s="46"/>
    </row>
    <row r="872" spans="1:1">
      <c r="A872" s="46"/>
    </row>
    <row r="873" spans="1:1">
      <c r="A873" s="46"/>
    </row>
    <row r="874" spans="1:1">
      <c r="A874" s="46"/>
    </row>
    <row r="875" spans="1:1">
      <c r="A875" s="46"/>
    </row>
    <row r="876" spans="1:1">
      <c r="A876" s="46"/>
    </row>
    <row r="877" spans="1:1">
      <c r="A877" s="46"/>
    </row>
    <row r="878" spans="1:1">
      <c r="A878" s="46"/>
    </row>
    <row r="879" spans="1:1">
      <c r="A879" s="46"/>
    </row>
    <row r="880" spans="1:1">
      <c r="A880" s="46"/>
    </row>
    <row r="881" spans="1:1">
      <c r="A881" s="46"/>
    </row>
    <row r="882" spans="1:1">
      <c r="A882" s="46"/>
    </row>
    <row r="883" spans="1:1">
      <c r="A883" s="46"/>
    </row>
    <row r="884" spans="1:1">
      <c r="A884" s="46"/>
    </row>
    <row r="885" spans="1:1">
      <c r="A885" s="46"/>
    </row>
    <row r="886" spans="1:1">
      <c r="A886" s="46"/>
    </row>
    <row r="887" spans="1:1">
      <c r="A887" s="46"/>
    </row>
    <row r="888" spans="1:1">
      <c r="A888" s="46"/>
    </row>
    <row r="889" spans="1:1">
      <c r="A889" s="46"/>
    </row>
    <row r="890" spans="1:1">
      <c r="A890" s="46"/>
    </row>
    <row r="891" spans="1:1">
      <c r="A891" s="46"/>
    </row>
    <row r="892" spans="1:1">
      <c r="A892" s="46"/>
    </row>
    <row r="893" spans="1:1">
      <c r="A893" s="46"/>
    </row>
    <row r="894" spans="1:1">
      <c r="A894" s="46"/>
    </row>
    <row r="895" spans="1:1">
      <c r="A895" s="46"/>
    </row>
    <row r="896" spans="1:1">
      <c r="A896" s="46"/>
    </row>
    <row r="897" spans="1:1">
      <c r="A897" s="46"/>
    </row>
    <row r="898" spans="1:1">
      <c r="A898" s="46"/>
    </row>
    <row r="899" spans="1:1">
      <c r="A899" s="46"/>
    </row>
    <row r="900" spans="1:1">
      <c r="A900" s="46"/>
    </row>
    <row r="901" spans="1:1">
      <c r="A901" s="46"/>
    </row>
    <row r="902" spans="1:1">
      <c r="A902" s="46"/>
    </row>
    <row r="903" spans="1:1">
      <c r="A903" s="46"/>
    </row>
    <row r="904" spans="1:1">
      <c r="A904" s="46"/>
    </row>
    <row r="905" spans="1:1">
      <c r="A905" s="46"/>
    </row>
    <row r="906" spans="1:1">
      <c r="A906" s="46"/>
    </row>
    <row r="907" spans="1:1">
      <c r="A907" s="46"/>
    </row>
    <row r="908" spans="1:1">
      <c r="A908" s="46"/>
    </row>
    <row r="909" spans="1:1">
      <c r="A909" s="46"/>
    </row>
    <row r="910" spans="1:1">
      <c r="A910" s="46"/>
    </row>
    <row r="911" spans="1:1">
      <c r="A911" s="46"/>
    </row>
    <row r="912" spans="1:1">
      <c r="A912" s="46"/>
    </row>
    <row r="913" spans="1:1">
      <c r="A913" s="46"/>
    </row>
    <row r="914" spans="1:1">
      <c r="A914" s="46"/>
    </row>
    <row r="915" spans="1:1">
      <c r="A915" s="46"/>
    </row>
    <row r="916" spans="1:1">
      <c r="A916" s="46"/>
    </row>
    <row r="917" spans="1:1">
      <c r="A917" s="46"/>
    </row>
    <row r="918" spans="1:1">
      <c r="A918" s="46"/>
    </row>
    <row r="919" spans="1:1">
      <c r="A919" s="46"/>
    </row>
    <row r="920" spans="1:1">
      <c r="A920" s="46"/>
    </row>
    <row r="921" spans="1:1">
      <c r="A921" s="46"/>
    </row>
    <row r="922" spans="1:1">
      <c r="A922" s="46"/>
    </row>
    <row r="923" spans="1:1">
      <c r="A923" s="46"/>
    </row>
    <row r="924" spans="1:1">
      <c r="A924" s="46"/>
    </row>
    <row r="925" spans="1:1">
      <c r="A925" s="46"/>
    </row>
    <row r="926" spans="1:1">
      <c r="A926" s="46"/>
    </row>
    <row r="927" spans="1:1">
      <c r="A927" s="46"/>
    </row>
    <row r="928" spans="1:1">
      <c r="A928" s="46"/>
    </row>
    <row r="929" spans="1:1">
      <c r="A929" s="46"/>
    </row>
    <row r="930" spans="1:1">
      <c r="A930" s="46"/>
    </row>
    <row r="931" spans="1:1">
      <c r="A931" s="46"/>
    </row>
    <row r="932" spans="1:1">
      <c r="A932" s="46"/>
    </row>
    <row r="933" spans="1:1">
      <c r="A933" s="46"/>
    </row>
    <row r="934" spans="1:1">
      <c r="A934" s="46"/>
    </row>
    <row r="935" spans="1:1">
      <c r="A935" s="46"/>
    </row>
    <row r="936" spans="1:1">
      <c r="A936" s="46"/>
    </row>
    <row r="937" spans="1:1">
      <c r="A937" s="46"/>
    </row>
    <row r="938" spans="1:1">
      <c r="A938" s="46"/>
    </row>
    <row r="939" spans="1:1">
      <c r="A939" s="46"/>
    </row>
    <row r="940" spans="1:1">
      <c r="A940" s="46"/>
    </row>
    <row r="941" spans="1:1">
      <c r="A941" s="46"/>
    </row>
    <row r="942" spans="1:1">
      <c r="A942" s="46"/>
    </row>
    <row r="943" spans="1:1">
      <c r="A943" s="46"/>
    </row>
    <row r="944" spans="1:1">
      <c r="A944" s="46"/>
    </row>
    <row r="945" spans="1:1">
      <c r="A945" s="46"/>
    </row>
    <row r="946" spans="1:1">
      <c r="A946" s="46"/>
    </row>
    <row r="947" spans="1:1">
      <c r="A947" s="46"/>
    </row>
    <row r="948" spans="1:1">
      <c r="A948" s="46"/>
    </row>
    <row r="949" spans="1:1">
      <c r="A949" s="46"/>
    </row>
    <row r="950" spans="1:1">
      <c r="A950" s="46"/>
    </row>
    <row r="951" spans="1:1">
      <c r="A951" s="46"/>
    </row>
    <row r="952" spans="1:1">
      <c r="A952" s="46"/>
    </row>
    <row r="953" spans="1:1">
      <c r="A953" s="46"/>
    </row>
    <row r="954" spans="1:1">
      <c r="A954" s="46"/>
    </row>
    <row r="955" spans="1:1">
      <c r="A955" s="46"/>
    </row>
    <row r="956" spans="1:1">
      <c r="A956" s="46"/>
    </row>
    <row r="957" spans="1:1">
      <c r="A957" s="46"/>
    </row>
    <row r="958" spans="1:1">
      <c r="A958" s="46"/>
    </row>
    <row r="959" spans="1:1">
      <c r="A959" s="46"/>
    </row>
    <row r="960" spans="1:1">
      <c r="A960" s="46"/>
    </row>
    <row r="961" spans="1:1">
      <c r="A961" s="46"/>
    </row>
    <row r="962" spans="1:1">
      <c r="A962" s="46"/>
    </row>
    <row r="963" spans="1:1">
      <c r="A963" s="46"/>
    </row>
    <row r="964" spans="1:1">
      <c r="A964" s="46"/>
    </row>
    <row r="965" spans="1:1">
      <c r="A965" s="46"/>
    </row>
    <row r="966" spans="1:1">
      <c r="A966" s="46"/>
    </row>
    <row r="967" spans="1:1">
      <c r="A967" s="46"/>
    </row>
    <row r="968" spans="1:1">
      <c r="A968" s="46"/>
    </row>
    <row r="969" spans="1:1">
      <c r="A969" s="46"/>
    </row>
    <row r="970" spans="1:1">
      <c r="A970" s="46"/>
    </row>
    <row r="971" spans="1:1">
      <c r="A971" s="46"/>
    </row>
    <row r="972" spans="1:1">
      <c r="A972" s="46"/>
    </row>
    <row r="973" spans="1:1">
      <c r="A973" s="46"/>
    </row>
    <row r="974" spans="1:1">
      <c r="A974" s="46"/>
    </row>
    <row r="975" spans="1:1">
      <c r="A975" s="46"/>
    </row>
    <row r="976" spans="1:1">
      <c r="A976" s="46"/>
    </row>
    <row r="977" spans="1:1">
      <c r="A977" s="46"/>
    </row>
    <row r="978" spans="1:1">
      <c r="A978" s="46"/>
    </row>
    <row r="979" spans="1:1">
      <c r="A979" s="46"/>
    </row>
    <row r="980" spans="1:1">
      <c r="A980" s="46"/>
    </row>
    <row r="981" spans="1:1">
      <c r="A981" s="46"/>
    </row>
    <row r="982" spans="1:1">
      <c r="A982" s="46"/>
    </row>
    <row r="983" spans="1:1">
      <c r="A983" s="46"/>
    </row>
    <row r="984" spans="1:1">
      <c r="A984" s="46"/>
    </row>
    <row r="985" spans="1:1">
      <c r="A985" s="46"/>
    </row>
    <row r="986" spans="1:1">
      <c r="A986" s="46"/>
    </row>
    <row r="987" spans="1:1">
      <c r="A987" s="46"/>
    </row>
    <row r="988" spans="1:1">
      <c r="A988" s="46"/>
    </row>
    <row r="989" spans="1:1">
      <c r="A989" s="46"/>
    </row>
    <row r="990" spans="1:1">
      <c r="A990" s="46"/>
    </row>
    <row r="991" spans="1:1">
      <c r="A991" s="46"/>
    </row>
    <row r="992" spans="1:1">
      <c r="A992" s="46"/>
    </row>
    <row r="993" spans="1:1">
      <c r="A993" s="46"/>
    </row>
    <row r="994" spans="1:1">
      <c r="A994" s="46"/>
    </row>
    <row r="995" spans="1:1">
      <c r="A995" s="46"/>
    </row>
    <row r="996" spans="1:1">
      <c r="A996" s="46"/>
    </row>
    <row r="997" spans="1:1">
      <c r="A997" s="46"/>
    </row>
    <row r="998" spans="1:1">
      <c r="A998" s="46"/>
    </row>
    <row r="999" spans="1:1">
      <c r="A999" s="46"/>
    </row>
    <row r="1000" spans="1:1">
      <c r="A1000" s="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3.3984375" defaultRowHeight="15" customHeight="1"/>
  <cols>
    <col min="1" max="1" width="16.19921875" customWidth="1"/>
    <col min="2" max="8" width="11.296875" customWidth="1"/>
  </cols>
  <sheetData>
    <row r="1" spans="1:26">
      <c r="A1" s="45" t="s">
        <v>313</v>
      </c>
    </row>
    <row r="2" spans="1:26">
      <c r="A2" s="46"/>
    </row>
    <row r="3" spans="1:26">
      <c r="A3" s="47" t="s">
        <v>2</v>
      </c>
      <c r="B3" s="48" t="s">
        <v>305</v>
      </c>
      <c r="C3" s="48" t="s">
        <v>306</v>
      </c>
      <c r="D3" s="48" t="s">
        <v>307</v>
      </c>
      <c r="E3" s="48" t="s">
        <v>308</v>
      </c>
      <c r="F3" s="48" t="s">
        <v>309</v>
      </c>
      <c r="G3" s="48" t="s">
        <v>310</v>
      </c>
      <c r="H3" s="48" t="s">
        <v>311</v>
      </c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>
      <c r="A4" s="50" t="str">
        <f>'Country-Bernie'!A1</f>
        <v>Row Labels</v>
      </c>
      <c r="B4" s="50" t="str">
        <f>'Country-Bernie'!B1</f>
        <v>SUM of Sanders confirmed</v>
      </c>
      <c r="C4" s="50" t="str">
        <f>'Country-Hillary'!B1</f>
        <v>SUM of Clinton confirmed</v>
      </c>
      <c r="D4" s="50" t="str">
        <f>'Country-Martin'!B1</f>
        <v>SUM of O-Malley confirmed</v>
      </c>
      <c r="E4" s="50" t="str">
        <f>'Country-Rocky'!B1</f>
        <v>SUM of de la Fuente confirmed</v>
      </c>
      <c r="F4" s="50" t="str">
        <f>'Country-Uncommitted'!B1</f>
        <v>SUM of Uncommitted confirmed</v>
      </c>
      <c r="G4" s="50">
        <f t="shared" ref="G4:G59" si="0">SUM(B4:F4)</f>
        <v>0</v>
      </c>
      <c r="H4" s="51">
        <f t="shared" ref="H4:H59" si="1">G4/$G$61</f>
        <v>0</v>
      </c>
    </row>
    <row r="5" spans="1:26">
      <c r="A5" s="50" t="str">
        <f>'Country-Bernie'!A2</f>
        <v>Afghanistan</v>
      </c>
      <c r="B5" s="50">
        <f>'Country-Bernie'!B2</f>
        <v>5</v>
      </c>
      <c r="C5" s="50">
        <f>'Country-Hillary'!B2</f>
        <v>2</v>
      </c>
      <c r="D5" s="50">
        <f>'Country-Martin'!B2</f>
        <v>0</v>
      </c>
      <c r="E5" s="50">
        <f>'Country-Rocky'!B2</f>
        <v>0</v>
      </c>
      <c r="F5" s="50">
        <f>'Country-Uncommitted'!B2</f>
        <v>0</v>
      </c>
      <c r="G5" s="50">
        <f t="shared" si="0"/>
        <v>7</v>
      </c>
      <c r="H5" s="51">
        <f t="shared" si="1"/>
        <v>2.02487706103558E-4</v>
      </c>
    </row>
    <row r="6" spans="1:26">
      <c r="A6" s="50" t="str">
        <f>'Country-Bernie'!A3</f>
        <v>Americas Non CC</v>
      </c>
      <c r="B6" s="50">
        <f>'Country-Bernie'!B3</f>
        <v>323</v>
      </c>
      <c r="C6" s="50">
        <f>'Country-Hillary'!B3</f>
        <v>104</v>
      </c>
      <c r="D6" s="50">
        <f>'Country-Martin'!B3</f>
        <v>0</v>
      </c>
      <c r="E6" s="50">
        <f>'Country-Rocky'!B3</f>
        <v>0</v>
      </c>
      <c r="F6" s="50">
        <f>'Country-Uncommitted'!B3</f>
        <v>0</v>
      </c>
      <c r="G6" s="50">
        <f t="shared" si="0"/>
        <v>427</v>
      </c>
      <c r="H6" s="51">
        <f t="shared" si="1"/>
        <v>1.2351750072317038E-2</v>
      </c>
    </row>
    <row r="7" spans="1:26">
      <c r="A7" s="50" t="str">
        <f>'Country-Bernie'!A4</f>
        <v>Argentina</v>
      </c>
      <c r="B7" s="50">
        <f>'Country-Bernie'!B4</f>
        <v>67</v>
      </c>
      <c r="C7" s="50">
        <f>'Country-Hillary'!B4</f>
        <v>20</v>
      </c>
      <c r="D7" s="50">
        <f>'Country-Martin'!B4</f>
        <v>1</v>
      </c>
      <c r="E7" s="50">
        <f>'Country-Rocky'!B4</f>
        <v>0</v>
      </c>
      <c r="F7" s="50">
        <f>'Country-Uncommitted'!B4</f>
        <v>0</v>
      </c>
      <c r="G7" s="50">
        <f t="shared" si="0"/>
        <v>88</v>
      </c>
      <c r="H7" s="51">
        <f t="shared" si="1"/>
        <v>2.5455597338733004E-3</v>
      </c>
    </row>
    <row r="8" spans="1:26">
      <c r="A8" s="50" t="str">
        <f>'Country-Bernie'!A5</f>
        <v>Asia Pacific Non CC</v>
      </c>
      <c r="B8" s="50">
        <f>'Country-Bernie'!B5</f>
        <v>531</v>
      </c>
      <c r="C8" s="50">
        <f>'Country-Hillary'!B5</f>
        <v>242</v>
      </c>
      <c r="D8" s="50">
        <f>'Country-Martin'!B5</f>
        <v>1</v>
      </c>
      <c r="E8" s="50">
        <f>'Country-Rocky'!B5</f>
        <v>0</v>
      </c>
      <c r="F8" s="50">
        <f>'Country-Uncommitted'!B5</f>
        <v>2</v>
      </c>
      <c r="G8" s="50">
        <f t="shared" si="0"/>
        <v>776</v>
      </c>
      <c r="H8" s="51">
        <f t="shared" si="1"/>
        <v>2.2447208562337288E-2</v>
      </c>
    </row>
    <row r="9" spans="1:26">
      <c r="A9" s="50" t="str">
        <f>'Country-Bernie'!A6</f>
        <v>Australia</v>
      </c>
      <c r="B9" s="50">
        <f>'Country-Bernie'!B6</f>
        <v>635</v>
      </c>
      <c r="C9" s="50">
        <f>'Country-Hillary'!B6</f>
        <v>237</v>
      </c>
      <c r="D9" s="50">
        <f>'Country-Martin'!B6</f>
        <v>1</v>
      </c>
      <c r="E9" s="50">
        <f>'Country-Rocky'!B6</f>
        <v>0</v>
      </c>
      <c r="F9" s="50">
        <f>'Country-Uncommitted'!B6</f>
        <v>0</v>
      </c>
      <c r="G9" s="50">
        <f t="shared" si="0"/>
        <v>873</v>
      </c>
      <c r="H9" s="51">
        <f t="shared" si="1"/>
        <v>2.5253109632629448E-2</v>
      </c>
    </row>
    <row r="10" spans="1:26">
      <c r="A10" s="50" t="str">
        <f>'Country-Bernie'!A7</f>
        <v>Austria</v>
      </c>
      <c r="B10" s="50">
        <f>'Country-Bernie'!B7</f>
        <v>286</v>
      </c>
      <c r="C10" s="50">
        <f>'Country-Hillary'!B7</f>
        <v>122</v>
      </c>
      <c r="D10" s="50">
        <f>'Country-Martin'!B7</f>
        <v>1</v>
      </c>
      <c r="E10" s="50">
        <f>'Country-Rocky'!B7</f>
        <v>0</v>
      </c>
      <c r="F10" s="50">
        <f>'Country-Uncommitted'!B7</f>
        <v>0</v>
      </c>
      <c r="G10" s="50">
        <f t="shared" si="0"/>
        <v>409</v>
      </c>
      <c r="H10" s="51">
        <f t="shared" si="1"/>
        <v>1.1831067399479317E-2</v>
      </c>
    </row>
    <row r="11" spans="1:26">
      <c r="A11" s="50" t="str">
        <f>'Country-Bernie'!A8</f>
        <v>Belgium</v>
      </c>
      <c r="B11" s="50">
        <f>'Country-Bernie'!B8</f>
        <v>227</v>
      </c>
      <c r="C11" s="50">
        <f>'Country-Hillary'!B8</f>
        <v>150</v>
      </c>
      <c r="D11" s="50">
        <f>'Country-Martin'!B8</f>
        <v>0</v>
      </c>
      <c r="E11" s="50">
        <f>'Country-Rocky'!B8</f>
        <v>0</v>
      </c>
      <c r="F11" s="50">
        <f>'Country-Uncommitted'!B8</f>
        <v>0</v>
      </c>
      <c r="G11" s="50">
        <f t="shared" si="0"/>
        <v>377</v>
      </c>
      <c r="H11" s="51">
        <f t="shared" si="1"/>
        <v>1.0905409314434482E-2</v>
      </c>
    </row>
    <row r="12" spans="1:26">
      <c r="A12" s="50" t="str">
        <f>'Country-Bernie'!A9</f>
        <v>Brazil</v>
      </c>
      <c r="B12" s="50">
        <f>'Country-Bernie'!B9</f>
        <v>101</v>
      </c>
      <c r="C12" s="50">
        <f>'Country-Hillary'!B9</f>
        <v>33</v>
      </c>
      <c r="D12" s="50">
        <f>'Country-Martin'!B9</f>
        <v>0</v>
      </c>
      <c r="E12" s="50">
        <f>'Country-Rocky'!B9</f>
        <v>0</v>
      </c>
      <c r="F12" s="50">
        <f>'Country-Uncommitted'!B9</f>
        <v>0</v>
      </c>
      <c r="G12" s="50">
        <f t="shared" si="0"/>
        <v>134</v>
      </c>
      <c r="H12" s="51">
        <f t="shared" si="1"/>
        <v>3.8761932311252531E-3</v>
      </c>
    </row>
    <row r="13" spans="1:26">
      <c r="A13" s="50" t="str">
        <f>'Country-Bernie'!A10</f>
        <v>Cambodia</v>
      </c>
      <c r="B13" s="50">
        <f>'Country-Bernie'!B10</f>
        <v>52</v>
      </c>
      <c r="C13" s="50">
        <f>'Country-Hillary'!B10</f>
        <v>12</v>
      </c>
      <c r="D13" s="50">
        <f>'Country-Martin'!B10</f>
        <v>0</v>
      </c>
      <c r="E13" s="50">
        <f>'Country-Rocky'!B10</f>
        <v>0</v>
      </c>
      <c r="F13" s="50">
        <f>'Country-Uncommitted'!B10</f>
        <v>0</v>
      </c>
      <c r="G13" s="50">
        <f t="shared" si="0"/>
        <v>64</v>
      </c>
      <c r="H13" s="51">
        <f t="shared" si="1"/>
        <v>1.8513161700896732E-3</v>
      </c>
    </row>
    <row r="14" spans="1:26">
      <c r="A14" s="50" t="str">
        <f>'Country-Bernie'!A11</f>
        <v>Canada</v>
      </c>
      <c r="B14" s="50">
        <f>'Country-Bernie'!B11</f>
        <v>2171</v>
      </c>
      <c r="C14" s="50">
        <f>'Country-Hillary'!B11</f>
        <v>1087</v>
      </c>
      <c r="D14" s="50">
        <f>'Country-Martin'!B11</f>
        <v>2</v>
      </c>
      <c r="E14" s="50">
        <f>'Country-Rocky'!B11</f>
        <v>0</v>
      </c>
      <c r="F14" s="50">
        <f>'Country-Uncommitted'!B11</f>
        <v>12</v>
      </c>
      <c r="G14" s="50">
        <f t="shared" si="0"/>
        <v>3272</v>
      </c>
      <c r="H14" s="51">
        <f t="shared" si="1"/>
        <v>9.4648539195834533E-2</v>
      </c>
    </row>
    <row r="15" spans="1:26">
      <c r="A15" s="50" t="str">
        <f>'Country-Bernie'!A12</f>
        <v>Chile</v>
      </c>
      <c r="B15" s="50">
        <f>'Country-Bernie'!B12</f>
        <v>110</v>
      </c>
      <c r="C15" s="50">
        <f>'Country-Hillary'!B12</f>
        <v>45</v>
      </c>
      <c r="D15" s="50">
        <f>'Country-Martin'!B12</f>
        <v>0</v>
      </c>
      <c r="E15" s="50">
        <f>'Country-Rocky'!B12</f>
        <v>0</v>
      </c>
      <c r="F15" s="50">
        <f>'Country-Uncommitted'!B12</f>
        <v>0</v>
      </c>
      <c r="G15" s="50">
        <f t="shared" si="0"/>
        <v>155</v>
      </c>
      <c r="H15" s="51">
        <f t="shared" si="1"/>
        <v>4.4836563494359272E-3</v>
      </c>
    </row>
    <row r="16" spans="1:26">
      <c r="A16" s="50" t="str">
        <f>'Country-Bernie'!A13</f>
        <v>Colombia</v>
      </c>
      <c r="B16" s="50">
        <f>'Country-Bernie'!B13</f>
        <v>64</v>
      </c>
      <c r="C16" s="50">
        <f>'Country-Hillary'!B13</f>
        <v>18</v>
      </c>
      <c r="D16" s="50">
        <f>'Country-Martin'!B13</f>
        <v>0</v>
      </c>
      <c r="E16" s="50">
        <f>'Country-Rocky'!B13</f>
        <v>0</v>
      </c>
      <c r="F16" s="50">
        <f>'Country-Uncommitted'!B13</f>
        <v>0</v>
      </c>
      <c r="G16" s="50">
        <f t="shared" si="0"/>
        <v>82</v>
      </c>
      <c r="H16" s="51">
        <f t="shared" si="1"/>
        <v>2.3719988429273938E-3</v>
      </c>
    </row>
    <row r="17" spans="1:8">
      <c r="A17" s="50" t="str">
        <f>'Country-Bernie'!A14</f>
        <v>Costa Rica</v>
      </c>
      <c r="B17" s="50">
        <f>'Country-Bernie'!B14</f>
        <v>239</v>
      </c>
      <c r="C17" s="50">
        <f>'Country-Hillary'!B14</f>
        <v>91</v>
      </c>
      <c r="D17" s="50">
        <f>'Country-Martin'!B14</f>
        <v>1</v>
      </c>
      <c r="E17" s="50">
        <f>'Country-Rocky'!B14</f>
        <v>0</v>
      </c>
      <c r="F17" s="50">
        <f>'Country-Uncommitted'!B14</f>
        <v>0</v>
      </c>
      <c r="G17" s="50">
        <f t="shared" si="0"/>
        <v>331</v>
      </c>
      <c r="H17" s="51">
        <f t="shared" si="1"/>
        <v>9.5747758171825289E-3</v>
      </c>
    </row>
    <row r="18" spans="1:8">
      <c r="A18" s="50" t="str">
        <f>'Country-Bernie'!A15</f>
        <v>Czech Republic</v>
      </c>
      <c r="B18" s="50">
        <f>'Country-Bernie'!B15</f>
        <v>403</v>
      </c>
      <c r="C18" s="50">
        <f>'Country-Hillary'!B15</f>
        <v>99</v>
      </c>
      <c r="D18" s="50">
        <f>'Country-Martin'!B15</f>
        <v>0</v>
      </c>
      <c r="E18" s="50">
        <f>'Country-Rocky'!B15</f>
        <v>0</v>
      </c>
      <c r="F18" s="50">
        <f>'Country-Uncommitted'!B15</f>
        <v>0</v>
      </c>
      <c r="G18" s="50">
        <f t="shared" si="0"/>
        <v>502</v>
      </c>
      <c r="H18" s="51">
        <f t="shared" si="1"/>
        <v>1.4521261209140874E-2</v>
      </c>
    </row>
    <row r="19" spans="1:8">
      <c r="A19" s="50" t="str">
        <f>'Country-Bernie'!A16</f>
        <v>Denmark</v>
      </c>
      <c r="B19" s="50">
        <f>'Country-Bernie'!B16</f>
        <v>358</v>
      </c>
      <c r="C19" s="50">
        <f>'Country-Hillary'!B16</f>
        <v>89</v>
      </c>
      <c r="D19" s="50">
        <f>'Country-Martin'!B16</f>
        <v>0</v>
      </c>
      <c r="E19" s="50">
        <f>'Country-Rocky'!B16</f>
        <v>0</v>
      </c>
      <c r="F19" s="50">
        <f>'Country-Uncommitted'!B16</f>
        <v>1</v>
      </c>
      <c r="G19" s="50">
        <f t="shared" si="0"/>
        <v>448</v>
      </c>
      <c r="H19" s="51">
        <f t="shared" si="1"/>
        <v>1.2959213190627712E-2</v>
      </c>
    </row>
    <row r="20" spans="1:8">
      <c r="A20" s="50" t="str">
        <f>'Country-Bernie'!A17</f>
        <v>Dominican Republic</v>
      </c>
      <c r="B20" s="50">
        <f>'Country-Bernie'!B17</f>
        <v>53</v>
      </c>
      <c r="C20" s="50">
        <f>'Country-Hillary'!B17</f>
        <v>350</v>
      </c>
      <c r="D20" s="50">
        <f>'Country-Martin'!B17</f>
        <v>0</v>
      </c>
      <c r="E20" s="50">
        <f>'Country-Rocky'!B17</f>
        <v>0</v>
      </c>
      <c r="F20" s="50">
        <f>'Country-Uncommitted'!B17</f>
        <v>0</v>
      </c>
      <c r="G20" s="50">
        <f t="shared" si="0"/>
        <v>403</v>
      </c>
      <c r="H20" s="51">
        <f t="shared" si="1"/>
        <v>1.1657506508533411E-2</v>
      </c>
    </row>
    <row r="21" spans="1:8">
      <c r="A21" s="50" t="str">
        <f>'Country-Bernie'!A18</f>
        <v>Egypt</v>
      </c>
      <c r="B21" s="50">
        <f>'Country-Bernie'!B18</f>
        <v>41</v>
      </c>
      <c r="C21" s="50">
        <f>'Country-Hillary'!B18</f>
        <v>5</v>
      </c>
      <c r="D21" s="50">
        <f>'Country-Martin'!B18</f>
        <v>0</v>
      </c>
      <c r="E21" s="50">
        <f>'Country-Rocky'!B18</f>
        <v>0</v>
      </c>
      <c r="F21" s="50">
        <f>'Country-Uncommitted'!B18</f>
        <v>0</v>
      </c>
      <c r="G21" s="50">
        <f t="shared" si="0"/>
        <v>46</v>
      </c>
      <c r="H21" s="51">
        <f t="shared" si="1"/>
        <v>1.3306334972519526E-3</v>
      </c>
    </row>
    <row r="22" spans="1:8">
      <c r="A22" s="50" t="str">
        <f>'Country-Bernie'!A19</f>
        <v>EMEA Non CC</v>
      </c>
      <c r="B22" s="50">
        <f>'Country-Bernie'!B19</f>
        <v>577</v>
      </c>
      <c r="C22" s="50">
        <f>'Country-Hillary'!B19</f>
        <v>145</v>
      </c>
      <c r="D22" s="50">
        <f>'Country-Martin'!B19</f>
        <v>0</v>
      </c>
      <c r="E22" s="50">
        <f>'Country-Rocky'!B19</f>
        <v>0</v>
      </c>
      <c r="F22" s="50">
        <f>'Country-Uncommitted'!B19</f>
        <v>1</v>
      </c>
      <c r="G22" s="50">
        <f t="shared" si="0"/>
        <v>723</v>
      </c>
      <c r="H22" s="51">
        <f t="shared" si="1"/>
        <v>2.0914087358981776E-2</v>
      </c>
    </row>
    <row r="23" spans="1:8">
      <c r="A23" s="50" t="str">
        <f>'Country-Bernie'!A20</f>
        <v>France</v>
      </c>
      <c r="B23" s="50">
        <f>'Country-Bernie'!B20</f>
        <v>1825</v>
      </c>
      <c r="C23" s="50">
        <f>'Country-Hillary'!B20</f>
        <v>1058</v>
      </c>
      <c r="D23" s="50">
        <f>'Country-Martin'!B20</f>
        <v>6</v>
      </c>
      <c r="E23" s="50">
        <f>'Country-Rocky'!B20</f>
        <v>0</v>
      </c>
      <c r="F23" s="50">
        <f>'Country-Uncommitted'!B20</f>
        <v>12</v>
      </c>
      <c r="G23" s="50">
        <f t="shared" si="0"/>
        <v>2901</v>
      </c>
      <c r="H23" s="51">
        <f t="shared" si="1"/>
        <v>8.3916690772345967E-2</v>
      </c>
    </row>
    <row r="24" spans="1:8">
      <c r="A24" s="50" t="str">
        <f>'Country-Bernie'!A21</f>
        <v>Germany</v>
      </c>
      <c r="B24" s="50">
        <f>'Country-Bernie'!B21</f>
        <v>2103</v>
      </c>
      <c r="C24" s="50">
        <f>'Country-Hillary'!B21</f>
        <v>805</v>
      </c>
      <c r="D24" s="50">
        <f>'Country-Martin'!B21</f>
        <v>1</v>
      </c>
      <c r="E24" s="50">
        <f>'Country-Rocky'!B21</f>
        <v>1</v>
      </c>
      <c r="F24" s="50">
        <f>'Country-Uncommitted'!B21</f>
        <v>7</v>
      </c>
      <c r="G24" s="50">
        <f t="shared" si="0"/>
        <v>2917</v>
      </c>
      <c r="H24" s="51">
        <f t="shared" si="1"/>
        <v>8.4379519814868381E-2</v>
      </c>
    </row>
    <row r="25" spans="1:8">
      <c r="A25" s="50" t="str">
        <f>'Country-Bernie'!A22</f>
        <v>Greece</v>
      </c>
      <c r="B25" s="50">
        <f>'Country-Bernie'!B22</f>
        <v>117</v>
      </c>
      <c r="C25" s="50">
        <f>'Country-Hillary'!B22</f>
        <v>93</v>
      </c>
      <c r="D25" s="50">
        <f>'Country-Martin'!B22</f>
        <v>0</v>
      </c>
      <c r="E25" s="50">
        <f>'Country-Rocky'!B22</f>
        <v>0</v>
      </c>
      <c r="F25" s="50">
        <f>'Country-Uncommitted'!B22</f>
        <v>0</v>
      </c>
      <c r="G25" s="50">
        <f t="shared" si="0"/>
        <v>210</v>
      </c>
      <c r="H25" s="51">
        <f t="shared" si="1"/>
        <v>6.0746311831067403E-3</v>
      </c>
    </row>
    <row r="26" spans="1:8">
      <c r="A26" s="50" t="str">
        <f>'Country-Bernie'!A23</f>
        <v>Guatemala</v>
      </c>
      <c r="B26" s="50">
        <f>'Country-Bernie'!B23</f>
        <v>108</v>
      </c>
      <c r="C26" s="50">
        <f>'Country-Hillary'!B23</f>
        <v>65</v>
      </c>
      <c r="D26" s="50">
        <f>'Country-Martin'!B23</f>
        <v>0</v>
      </c>
      <c r="E26" s="50">
        <f>'Country-Rocky'!B23</f>
        <v>0</v>
      </c>
      <c r="F26" s="50">
        <f>'Country-Uncommitted'!B23</f>
        <v>1</v>
      </c>
      <c r="G26" s="50">
        <f t="shared" si="0"/>
        <v>174</v>
      </c>
      <c r="H26" s="51">
        <f t="shared" si="1"/>
        <v>5.0332658374312991E-3</v>
      </c>
    </row>
    <row r="27" spans="1:8">
      <c r="A27" s="50" t="str">
        <f>'Country-Bernie'!A24</f>
        <v>Hong Kong</v>
      </c>
      <c r="B27" s="50">
        <f>'Country-Bernie'!B24</f>
        <v>213</v>
      </c>
      <c r="C27" s="50">
        <f>'Country-Hillary'!B24</f>
        <v>137</v>
      </c>
      <c r="D27" s="50">
        <f>'Country-Martin'!B24</f>
        <v>0</v>
      </c>
      <c r="E27" s="50">
        <f>'Country-Rocky'!B24</f>
        <v>0</v>
      </c>
      <c r="F27" s="50">
        <f>'Country-Uncommitted'!B24</f>
        <v>1</v>
      </c>
      <c r="G27" s="50">
        <f t="shared" si="0"/>
        <v>351</v>
      </c>
      <c r="H27" s="51">
        <f t="shared" si="1"/>
        <v>1.0153312120335552E-2</v>
      </c>
    </row>
    <row r="28" spans="1:8">
      <c r="A28" s="50" t="str">
        <f>'Country-Bernie'!A25</f>
        <v>Hungary</v>
      </c>
      <c r="B28" s="50">
        <f>'Country-Bernie'!B25</f>
        <v>92</v>
      </c>
      <c r="C28" s="50">
        <f>'Country-Hillary'!B25</f>
        <v>35</v>
      </c>
      <c r="D28" s="50">
        <f>'Country-Martin'!B25</f>
        <v>0</v>
      </c>
      <c r="E28" s="50">
        <f>'Country-Rocky'!B25</f>
        <v>0</v>
      </c>
      <c r="F28" s="50">
        <f>'Country-Uncommitted'!B25</f>
        <v>0</v>
      </c>
      <c r="G28" s="50">
        <f t="shared" si="0"/>
        <v>127</v>
      </c>
      <c r="H28" s="51">
        <f t="shared" si="1"/>
        <v>3.6737055250216952E-3</v>
      </c>
    </row>
    <row r="29" spans="1:8">
      <c r="A29" s="50" t="str">
        <f>'Country-Bernie'!A26</f>
        <v>India</v>
      </c>
      <c r="B29" s="50">
        <f>'Country-Bernie'!B26</f>
        <v>137</v>
      </c>
      <c r="C29" s="50">
        <f>'Country-Hillary'!B26</f>
        <v>60</v>
      </c>
      <c r="D29" s="50">
        <f>'Country-Martin'!B26</f>
        <v>0</v>
      </c>
      <c r="E29" s="50">
        <f>'Country-Rocky'!B26</f>
        <v>0</v>
      </c>
      <c r="F29" s="50">
        <f>'Country-Uncommitted'!B26</f>
        <v>0</v>
      </c>
      <c r="G29" s="50">
        <f t="shared" si="0"/>
        <v>197</v>
      </c>
      <c r="H29" s="51">
        <f t="shared" si="1"/>
        <v>5.6985825860572754E-3</v>
      </c>
    </row>
    <row r="30" spans="1:8">
      <c r="A30" s="50" t="str">
        <f>'Country-Bernie'!A27</f>
        <v>Indonesia</v>
      </c>
      <c r="B30" s="50">
        <f>'Country-Bernie'!B27</f>
        <v>75</v>
      </c>
      <c r="C30" s="50">
        <f>'Country-Hillary'!B27</f>
        <v>25</v>
      </c>
      <c r="D30" s="50">
        <f>'Country-Martin'!B27</f>
        <v>0</v>
      </c>
      <c r="E30" s="50">
        <f>'Country-Rocky'!B27</f>
        <v>0</v>
      </c>
      <c r="F30" s="50">
        <f>'Country-Uncommitted'!B27</f>
        <v>0</v>
      </c>
      <c r="G30" s="50">
        <f t="shared" si="0"/>
        <v>100</v>
      </c>
      <c r="H30" s="51">
        <f t="shared" si="1"/>
        <v>2.8926815157651145E-3</v>
      </c>
    </row>
    <row r="31" spans="1:8">
      <c r="A31" s="50" t="str">
        <f>'Country-Bernie'!A28</f>
        <v>Ireland</v>
      </c>
      <c r="B31" s="50">
        <f>'Country-Bernie'!B28</f>
        <v>356</v>
      </c>
      <c r="C31" s="50">
        <f>'Country-Hillary'!B28</f>
        <v>156</v>
      </c>
      <c r="D31" s="50">
        <f>'Country-Martin'!B28</f>
        <v>0</v>
      </c>
      <c r="E31" s="50">
        <f>'Country-Rocky'!B28</f>
        <v>0</v>
      </c>
      <c r="F31" s="50">
        <f>'Country-Uncommitted'!B28</f>
        <v>1</v>
      </c>
      <c r="G31" s="50">
        <f t="shared" si="0"/>
        <v>513</v>
      </c>
      <c r="H31" s="51">
        <f t="shared" si="1"/>
        <v>1.4839456175875036E-2</v>
      </c>
    </row>
    <row r="32" spans="1:8">
      <c r="A32" s="50" t="str">
        <f>'Country-Bernie'!A29</f>
        <v>Israel</v>
      </c>
      <c r="B32" s="50">
        <f>'Country-Bernie'!B29</f>
        <v>249</v>
      </c>
      <c r="C32" s="50">
        <f>'Country-Hillary'!B29</f>
        <v>160</v>
      </c>
      <c r="D32" s="50">
        <f>'Country-Martin'!B29</f>
        <v>0</v>
      </c>
      <c r="E32" s="50">
        <f>'Country-Rocky'!B29</f>
        <v>0</v>
      </c>
      <c r="F32" s="50">
        <f>'Country-Uncommitted'!B29</f>
        <v>3</v>
      </c>
      <c r="G32" s="50">
        <f t="shared" si="0"/>
        <v>412</v>
      </c>
      <c r="H32" s="51">
        <f t="shared" si="1"/>
        <v>1.191784784495227E-2</v>
      </c>
    </row>
    <row r="33" spans="1:8">
      <c r="A33" s="50" t="str">
        <f>'Country-Bernie'!A30</f>
        <v>Italy</v>
      </c>
      <c r="B33" s="50">
        <f>'Country-Bernie'!B30</f>
        <v>577</v>
      </c>
      <c r="C33" s="50">
        <f>'Country-Hillary'!B30</f>
        <v>269</v>
      </c>
      <c r="D33" s="50">
        <f>'Country-Martin'!B30</f>
        <v>0</v>
      </c>
      <c r="E33" s="50">
        <f>'Country-Rocky'!B30</f>
        <v>0</v>
      </c>
      <c r="F33" s="50">
        <f>'Country-Uncommitted'!B30</f>
        <v>2</v>
      </c>
      <c r="G33" s="50">
        <f t="shared" si="0"/>
        <v>848</v>
      </c>
      <c r="H33" s="51">
        <f t="shared" si="1"/>
        <v>2.4529939253688168E-2</v>
      </c>
    </row>
    <row r="34" spans="1:8">
      <c r="A34" s="50" t="str">
        <f>'Country-Bernie'!A31</f>
        <v>Japan</v>
      </c>
      <c r="B34" s="50">
        <f>'Country-Bernie'!B31</f>
        <v>1178</v>
      </c>
      <c r="C34" s="50">
        <f>'Country-Hillary'!B31</f>
        <v>176</v>
      </c>
      <c r="D34" s="50">
        <f>'Country-Martin'!B31</f>
        <v>0</v>
      </c>
      <c r="E34" s="50">
        <f>'Country-Rocky'!B31</f>
        <v>0</v>
      </c>
      <c r="F34" s="50">
        <f>'Country-Uncommitted'!B31</f>
        <v>2</v>
      </c>
      <c r="G34" s="50">
        <f t="shared" si="0"/>
        <v>1356</v>
      </c>
      <c r="H34" s="51">
        <f t="shared" si="1"/>
        <v>3.9224761353774951E-2</v>
      </c>
    </row>
    <row r="35" spans="1:8">
      <c r="A35" s="50" t="str">
        <f>'Country-Bernie'!A32</f>
        <v>Lebanon</v>
      </c>
      <c r="B35" s="50">
        <f>'Country-Bernie'!B32</f>
        <v>29</v>
      </c>
      <c r="C35" s="50">
        <f>'Country-Hillary'!B32</f>
        <v>6</v>
      </c>
      <c r="D35" s="50">
        <f>'Country-Martin'!B32</f>
        <v>0</v>
      </c>
      <c r="E35" s="50">
        <f>'Country-Rocky'!B32</f>
        <v>0</v>
      </c>
      <c r="F35" s="50">
        <f>'Country-Uncommitted'!B32</f>
        <v>0</v>
      </c>
      <c r="G35" s="50">
        <f t="shared" si="0"/>
        <v>35</v>
      </c>
      <c r="H35" s="51">
        <f t="shared" si="1"/>
        <v>1.0124385305177899E-3</v>
      </c>
    </row>
    <row r="36" spans="1:8">
      <c r="A36" s="50" t="str">
        <f>'Country-Bernie'!A33</f>
        <v>Luxembourg</v>
      </c>
      <c r="B36" s="50">
        <f>'Country-Bernie'!B33</f>
        <v>65</v>
      </c>
      <c r="C36" s="50">
        <f>'Country-Hillary'!B33</f>
        <v>45</v>
      </c>
      <c r="D36" s="50">
        <f>'Country-Martin'!B33</f>
        <v>0</v>
      </c>
      <c r="E36" s="50">
        <f>'Country-Rocky'!B33</f>
        <v>0</v>
      </c>
      <c r="F36" s="50">
        <f>'Country-Uncommitted'!B33</f>
        <v>1</v>
      </c>
      <c r="G36" s="50">
        <f t="shared" si="0"/>
        <v>111</v>
      </c>
      <c r="H36" s="51">
        <f t="shared" si="1"/>
        <v>3.2108764824992767E-3</v>
      </c>
    </row>
    <row r="37" spans="1:8">
      <c r="A37" s="50" t="str">
        <f>'Country-Bernie'!A34</f>
        <v>Mexico</v>
      </c>
      <c r="B37" s="50">
        <f>'Country-Bernie'!B34</f>
        <v>848</v>
      </c>
      <c r="C37" s="50">
        <f>'Country-Hillary'!B34</f>
        <v>535</v>
      </c>
      <c r="D37" s="50">
        <f>'Country-Martin'!B34</f>
        <v>0</v>
      </c>
      <c r="E37" s="50">
        <f>'Country-Rocky'!B34</f>
        <v>2</v>
      </c>
      <c r="F37" s="50">
        <f>'Country-Uncommitted'!B34</f>
        <v>3</v>
      </c>
      <c r="G37" s="50">
        <f t="shared" si="0"/>
        <v>1388</v>
      </c>
      <c r="H37" s="51">
        <f t="shared" si="1"/>
        <v>4.0150419438819786E-2</v>
      </c>
    </row>
    <row r="38" spans="1:8">
      <c r="A38" s="50" t="str">
        <f>'Country-Bernie'!A35</f>
        <v>Netherlands</v>
      </c>
      <c r="B38" s="50">
        <f>'Country-Bernie'!B35</f>
        <v>621</v>
      </c>
      <c r="C38" s="50">
        <f>'Country-Hillary'!B35</f>
        <v>290</v>
      </c>
      <c r="D38" s="50">
        <f>'Country-Martin'!B35</f>
        <v>0</v>
      </c>
      <c r="E38" s="50">
        <f>'Country-Rocky'!B35</f>
        <v>0</v>
      </c>
      <c r="F38" s="50">
        <f>'Country-Uncommitted'!B35</f>
        <v>1</v>
      </c>
      <c r="G38" s="50">
        <f t="shared" si="0"/>
        <v>912</v>
      </c>
      <c r="H38" s="51">
        <f t="shared" si="1"/>
        <v>2.6381255423777842E-2</v>
      </c>
    </row>
    <row r="39" spans="1:8">
      <c r="A39" s="50" t="str">
        <f>'Country-Bernie'!A36</f>
        <v>New Zealand</v>
      </c>
      <c r="B39" s="50">
        <f>'Country-Bernie'!B36</f>
        <v>476</v>
      </c>
      <c r="C39" s="50">
        <f>'Country-Hillary'!B36</f>
        <v>63</v>
      </c>
      <c r="D39" s="50">
        <f>'Country-Martin'!B36</f>
        <v>0</v>
      </c>
      <c r="E39" s="50">
        <f>'Country-Rocky'!B36</f>
        <v>0</v>
      </c>
      <c r="F39" s="50">
        <f>'Country-Uncommitted'!B36</f>
        <v>0</v>
      </c>
      <c r="G39" s="50">
        <f t="shared" si="0"/>
        <v>539</v>
      </c>
      <c r="H39" s="51">
        <f t="shared" si="1"/>
        <v>1.5591553369973966E-2</v>
      </c>
    </row>
    <row r="40" spans="1:8">
      <c r="A40" s="50" t="str">
        <f>'Country-Bernie'!A37</f>
        <v>Nigeria</v>
      </c>
      <c r="B40" s="50">
        <f>'Country-Bernie'!B37</f>
        <v>1</v>
      </c>
      <c r="C40" s="50">
        <f>'Country-Hillary'!B37</f>
        <v>4</v>
      </c>
      <c r="D40" s="50">
        <f>'Country-Martin'!B37</f>
        <v>0</v>
      </c>
      <c r="E40" s="50">
        <f>'Country-Rocky'!B37</f>
        <v>0</v>
      </c>
      <c r="F40" s="50">
        <f>'Country-Uncommitted'!B37</f>
        <v>0</v>
      </c>
      <c r="G40" s="50">
        <f t="shared" si="0"/>
        <v>5</v>
      </c>
      <c r="H40" s="51">
        <f t="shared" si="1"/>
        <v>1.446340757882557E-4</v>
      </c>
    </row>
    <row r="41" spans="1:8">
      <c r="A41" s="50" t="str">
        <f>'Country-Bernie'!A38</f>
        <v>Norway</v>
      </c>
      <c r="B41" s="50">
        <f>'Country-Bernie'!B38</f>
        <v>328</v>
      </c>
      <c r="C41" s="50">
        <f>'Country-Hillary'!B38</f>
        <v>102</v>
      </c>
      <c r="D41" s="50">
        <f>'Country-Martin'!B38</f>
        <v>0</v>
      </c>
      <c r="E41" s="50">
        <f>'Country-Rocky'!B38</f>
        <v>0</v>
      </c>
      <c r="F41" s="50">
        <f>'Country-Uncommitted'!B38</f>
        <v>2</v>
      </c>
      <c r="G41" s="50">
        <f t="shared" si="0"/>
        <v>432</v>
      </c>
      <c r="H41" s="51">
        <f t="shared" si="1"/>
        <v>1.2496384148105293E-2</v>
      </c>
    </row>
    <row r="42" spans="1:8">
      <c r="A42" s="50" t="str">
        <f>'Country-Bernie'!A39</f>
        <v>Panama</v>
      </c>
      <c r="B42" s="50">
        <f>'Country-Bernie'!B39</f>
        <v>107</v>
      </c>
      <c r="C42" s="50">
        <f>'Country-Hillary'!B39</f>
        <v>43</v>
      </c>
      <c r="D42" s="50">
        <f>'Country-Martin'!B39</f>
        <v>0</v>
      </c>
      <c r="E42" s="50">
        <f>'Country-Rocky'!B39</f>
        <v>0</v>
      </c>
      <c r="F42" s="50">
        <f>'Country-Uncommitted'!B39</f>
        <v>0</v>
      </c>
      <c r="G42" s="50">
        <f t="shared" si="0"/>
        <v>150</v>
      </c>
      <c r="H42" s="51">
        <f t="shared" si="1"/>
        <v>4.339022273647671E-3</v>
      </c>
    </row>
    <row r="43" spans="1:8">
      <c r="A43" s="50" t="str">
        <f>'Country-Bernie'!A40</f>
        <v>Peru</v>
      </c>
      <c r="B43" s="50">
        <f>'Country-Bernie'!B40</f>
        <v>86</v>
      </c>
      <c r="C43" s="50">
        <f>'Country-Hillary'!B40</f>
        <v>24</v>
      </c>
      <c r="D43" s="50">
        <f>'Country-Martin'!B40</f>
        <v>0</v>
      </c>
      <c r="E43" s="50">
        <f>'Country-Rocky'!B40</f>
        <v>0</v>
      </c>
      <c r="F43" s="50">
        <f>'Country-Uncommitted'!B40</f>
        <v>0</v>
      </c>
      <c r="G43" s="50">
        <f t="shared" si="0"/>
        <v>110</v>
      </c>
      <c r="H43" s="51">
        <f t="shared" si="1"/>
        <v>3.1819496673416259E-3</v>
      </c>
    </row>
    <row r="44" spans="1:8">
      <c r="A44" s="50" t="str">
        <f>'Country-Bernie'!A41</f>
        <v>Philippines</v>
      </c>
      <c r="B44" s="50">
        <f>'Country-Bernie'!B41</f>
        <v>79</v>
      </c>
      <c r="C44" s="50">
        <f>'Country-Hillary'!B41</f>
        <v>59</v>
      </c>
      <c r="D44" s="50">
        <f>'Country-Martin'!B41</f>
        <v>0</v>
      </c>
      <c r="E44" s="50">
        <f>'Country-Rocky'!B41</f>
        <v>1</v>
      </c>
      <c r="F44" s="50">
        <f>'Country-Uncommitted'!B41</f>
        <v>0</v>
      </c>
      <c r="G44" s="50">
        <f t="shared" si="0"/>
        <v>139</v>
      </c>
      <c r="H44" s="51">
        <f t="shared" si="1"/>
        <v>4.0208273069135088E-3</v>
      </c>
    </row>
    <row r="45" spans="1:8">
      <c r="A45" s="50" t="str">
        <f>'Country-Bernie'!A42</f>
        <v>Portugal</v>
      </c>
      <c r="B45" s="50">
        <f>'Country-Bernie'!B42</f>
        <v>39</v>
      </c>
      <c r="C45" s="50">
        <f>'Country-Hillary'!B42</f>
        <v>23</v>
      </c>
      <c r="D45" s="50">
        <f>'Country-Martin'!B42</f>
        <v>0</v>
      </c>
      <c r="E45" s="50">
        <f>'Country-Rocky'!B42</f>
        <v>0</v>
      </c>
      <c r="F45" s="50">
        <f>'Country-Uncommitted'!B42</f>
        <v>0</v>
      </c>
      <c r="G45" s="50">
        <f t="shared" si="0"/>
        <v>62</v>
      </c>
      <c r="H45" s="51">
        <f t="shared" si="1"/>
        <v>1.7934625397743708E-3</v>
      </c>
    </row>
    <row r="46" spans="1:8">
      <c r="A46" s="50" t="str">
        <f>'Country-Bernie'!A43</f>
        <v>Russian Federation</v>
      </c>
      <c r="B46" s="50">
        <f>'Country-Bernie'!B43</f>
        <v>48</v>
      </c>
      <c r="C46" s="50">
        <f>'Country-Hillary'!B43</f>
        <v>17</v>
      </c>
      <c r="D46" s="50">
        <f>'Country-Martin'!B43</f>
        <v>0</v>
      </c>
      <c r="E46" s="50">
        <f>'Country-Rocky'!B43</f>
        <v>0</v>
      </c>
      <c r="F46" s="50">
        <f>'Country-Uncommitted'!B43</f>
        <v>0</v>
      </c>
      <c r="G46" s="50">
        <f t="shared" si="0"/>
        <v>65</v>
      </c>
      <c r="H46" s="51">
        <f t="shared" si="1"/>
        <v>1.8802429852473243E-3</v>
      </c>
    </row>
    <row r="47" spans="1:8">
      <c r="A47" s="50" t="str">
        <f>'Country-Bernie'!A44</f>
        <v>Singapore</v>
      </c>
      <c r="B47" s="50">
        <f>'Country-Bernie'!B44</f>
        <v>107</v>
      </c>
      <c r="C47" s="50">
        <f>'Country-Hillary'!B44</f>
        <v>149</v>
      </c>
      <c r="D47" s="50">
        <f>'Country-Martin'!B44</f>
        <v>1</v>
      </c>
      <c r="E47" s="50">
        <f>'Country-Rocky'!B44</f>
        <v>0</v>
      </c>
      <c r="F47" s="50">
        <f>'Country-Uncommitted'!B44</f>
        <v>2</v>
      </c>
      <c r="G47" s="50">
        <f t="shared" si="0"/>
        <v>259</v>
      </c>
      <c r="H47" s="51">
        <f t="shared" si="1"/>
        <v>7.4920451258316456E-3</v>
      </c>
    </row>
    <row r="48" spans="1:8">
      <c r="A48" s="50" t="str">
        <f>'Country-Bernie'!A45</f>
        <v>South Africa</v>
      </c>
      <c r="B48" s="50">
        <f>'Country-Bernie'!B45</f>
        <v>57</v>
      </c>
      <c r="C48" s="50">
        <f>'Country-Hillary'!B45</f>
        <v>43</v>
      </c>
      <c r="D48" s="50">
        <f>'Country-Martin'!B45</f>
        <v>0</v>
      </c>
      <c r="E48" s="50">
        <f>'Country-Rocky'!B45</f>
        <v>0</v>
      </c>
      <c r="F48" s="50">
        <f>'Country-Uncommitted'!B45</f>
        <v>0</v>
      </c>
      <c r="G48" s="50">
        <f t="shared" si="0"/>
        <v>100</v>
      </c>
      <c r="H48" s="51">
        <f t="shared" si="1"/>
        <v>2.8926815157651145E-3</v>
      </c>
    </row>
    <row r="49" spans="1:8">
      <c r="A49" s="50" t="str">
        <f>'Country-Bernie'!A46</f>
        <v>South Korea</v>
      </c>
      <c r="B49" s="50">
        <f>'Country-Bernie'!B46</f>
        <v>682</v>
      </c>
      <c r="C49" s="50">
        <f>'Country-Hillary'!B46</f>
        <v>52</v>
      </c>
      <c r="D49" s="50">
        <f>'Country-Martin'!B46</f>
        <v>0</v>
      </c>
      <c r="E49" s="50">
        <f>'Country-Rocky'!B46</f>
        <v>0</v>
      </c>
      <c r="F49" s="50">
        <f>'Country-Uncommitted'!B46</f>
        <v>1</v>
      </c>
      <c r="G49" s="50">
        <f t="shared" si="0"/>
        <v>735</v>
      </c>
      <c r="H49" s="51">
        <f t="shared" si="1"/>
        <v>2.126120914087359E-2</v>
      </c>
    </row>
    <row r="50" spans="1:8">
      <c r="A50" s="50" t="str">
        <f>'Country-Bernie'!A47</f>
        <v>Spain</v>
      </c>
      <c r="B50" s="50">
        <f>'Country-Bernie'!B47</f>
        <v>1295</v>
      </c>
      <c r="C50" s="50">
        <f>'Country-Hillary'!B47</f>
        <v>405</v>
      </c>
      <c r="D50" s="50">
        <f>'Country-Martin'!B47</f>
        <v>0</v>
      </c>
      <c r="E50" s="50">
        <f>'Country-Rocky'!B47</f>
        <v>1</v>
      </c>
      <c r="F50" s="50">
        <f>'Country-Uncommitted'!B47</f>
        <v>5</v>
      </c>
      <c r="G50" s="50">
        <f t="shared" si="0"/>
        <v>1706</v>
      </c>
      <c r="H50" s="51">
        <f t="shared" si="1"/>
        <v>4.9349146658952847E-2</v>
      </c>
    </row>
    <row r="51" spans="1:8">
      <c r="A51" s="50" t="str">
        <f>'Country-Bernie'!A48</f>
        <v>Sweden</v>
      </c>
      <c r="B51" s="50">
        <f>'Country-Bernie'!B48</f>
        <v>513</v>
      </c>
      <c r="C51" s="50">
        <f>'Country-Hillary'!B48</f>
        <v>202</v>
      </c>
      <c r="D51" s="50">
        <f>'Country-Martin'!B48</f>
        <v>0</v>
      </c>
      <c r="E51" s="50">
        <f>'Country-Rocky'!B48</f>
        <v>0</v>
      </c>
      <c r="F51" s="50">
        <f>'Country-Uncommitted'!B48</f>
        <v>2</v>
      </c>
      <c r="G51" s="50">
        <f t="shared" si="0"/>
        <v>717</v>
      </c>
      <c r="H51" s="51">
        <f t="shared" si="1"/>
        <v>2.0740526468035869E-2</v>
      </c>
    </row>
    <row r="52" spans="1:8">
      <c r="A52" s="50" t="str">
        <f>'Country-Bernie'!A49</f>
        <v>Switzerland</v>
      </c>
      <c r="B52" s="50">
        <f>'Country-Bernie'!B49</f>
        <v>447</v>
      </c>
      <c r="C52" s="50">
        <f>'Country-Hillary'!B49</f>
        <v>319</v>
      </c>
      <c r="D52" s="50">
        <f>'Country-Martin'!B49</f>
        <v>0</v>
      </c>
      <c r="E52" s="50">
        <f>'Country-Rocky'!B49</f>
        <v>0</v>
      </c>
      <c r="F52" s="50">
        <f>'Country-Uncommitted'!B49</f>
        <v>2</v>
      </c>
      <c r="G52" s="50">
        <f t="shared" si="0"/>
        <v>768</v>
      </c>
      <c r="H52" s="51">
        <f t="shared" si="1"/>
        <v>2.2215794041076077E-2</v>
      </c>
    </row>
    <row r="53" spans="1:8">
      <c r="A53" s="50" t="str">
        <f>'Country-Bernie'!A50</f>
        <v>Taiwan</v>
      </c>
      <c r="B53" s="50">
        <f>'Country-Bernie'!B50</f>
        <v>303</v>
      </c>
      <c r="C53" s="50">
        <f>'Country-Hillary'!B50</f>
        <v>60</v>
      </c>
      <c r="D53" s="50">
        <f>'Country-Martin'!B50</f>
        <v>0</v>
      </c>
      <c r="E53" s="50">
        <f>'Country-Rocky'!B50</f>
        <v>0</v>
      </c>
      <c r="F53" s="50">
        <f>'Country-Uncommitted'!B50</f>
        <v>1</v>
      </c>
      <c r="G53" s="50">
        <f t="shared" si="0"/>
        <v>364</v>
      </c>
      <c r="H53" s="51">
        <f t="shared" si="1"/>
        <v>1.0529360717385016E-2</v>
      </c>
    </row>
    <row r="54" spans="1:8">
      <c r="A54" s="50" t="str">
        <f>'Country-Bernie'!A51</f>
        <v>Thailand</v>
      </c>
      <c r="B54" s="50">
        <f>'Country-Bernie'!B51</f>
        <v>681</v>
      </c>
      <c r="C54" s="50">
        <f>'Country-Hillary'!B51</f>
        <v>235</v>
      </c>
      <c r="D54" s="50">
        <f>'Country-Martin'!B51</f>
        <v>0</v>
      </c>
      <c r="E54" s="50">
        <f>'Country-Rocky'!B51</f>
        <v>0</v>
      </c>
      <c r="F54" s="50">
        <f>'Country-Uncommitted'!B51</f>
        <v>2</v>
      </c>
      <c r="G54" s="50">
        <f t="shared" si="0"/>
        <v>918</v>
      </c>
      <c r="H54" s="51">
        <f t="shared" si="1"/>
        <v>2.6554816314723749E-2</v>
      </c>
    </row>
    <row r="55" spans="1:8">
      <c r="A55" s="50" t="str">
        <f>'Country-Bernie'!A52</f>
        <v>Turkey</v>
      </c>
      <c r="B55" s="50">
        <f>'Country-Bernie'!B52</f>
        <v>126</v>
      </c>
      <c r="C55" s="50">
        <f>'Country-Hillary'!B52</f>
        <v>37</v>
      </c>
      <c r="D55" s="50">
        <f>'Country-Martin'!B52</f>
        <v>0</v>
      </c>
      <c r="E55" s="50">
        <f>'Country-Rocky'!B52</f>
        <v>0</v>
      </c>
      <c r="F55" s="50">
        <f>'Country-Uncommitted'!B52</f>
        <v>0</v>
      </c>
      <c r="G55" s="50">
        <f t="shared" si="0"/>
        <v>163</v>
      </c>
      <c r="H55" s="51">
        <f t="shared" si="1"/>
        <v>4.7150708706971359E-3</v>
      </c>
    </row>
    <row r="56" spans="1:8">
      <c r="A56" s="50" t="str">
        <f>'Country-Bernie'!A53</f>
        <v>Ukraine</v>
      </c>
      <c r="B56" s="50">
        <f>'Country-Bernie'!B53</f>
        <v>30</v>
      </c>
      <c r="C56" s="50">
        <f>'Country-Hillary'!B53</f>
        <v>11</v>
      </c>
      <c r="D56" s="50">
        <f>'Country-Martin'!B53</f>
        <v>0</v>
      </c>
      <c r="E56" s="50">
        <f>'Country-Rocky'!B53</f>
        <v>0</v>
      </c>
      <c r="F56" s="50">
        <f>'Country-Uncommitted'!B53</f>
        <v>0</v>
      </c>
      <c r="G56" s="50">
        <f t="shared" si="0"/>
        <v>41</v>
      </c>
      <c r="H56" s="51">
        <f t="shared" si="1"/>
        <v>1.1859994214636969E-3</v>
      </c>
    </row>
    <row r="57" spans="1:8">
      <c r="A57" s="50" t="str">
        <f>'Country-Bernie'!A54</f>
        <v>United Arab Emirates</v>
      </c>
      <c r="B57" s="50">
        <f>'Country-Bernie'!B54</f>
        <v>541</v>
      </c>
      <c r="C57" s="50">
        <f>'Country-Hillary'!B54</f>
        <v>334</v>
      </c>
      <c r="D57" s="50">
        <f>'Country-Martin'!B54</f>
        <v>2</v>
      </c>
      <c r="E57" s="50">
        <f>'Country-Rocky'!B54</f>
        <v>0</v>
      </c>
      <c r="F57" s="50">
        <f>'Country-Uncommitted'!B54</f>
        <v>3</v>
      </c>
      <c r="G57" s="50">
        <f t="shared" si="0"/>
        <v>880</v>
      </c>
      <c r="H57" s="51">
        <f t="shared" si="1"/>
        <v>2.5455597338733007E-2</v>
      </c>
    </row>
    <row r="58" spans="1:8">
      <c r="A58" s="50" t="str">
        <f>'Country-Bernie'!A55</f>
        <v>United Kingdom</v>
      </c>
      <c r="B58" s="50">
        <f>'Country-Bernie'!B55</f>
        <v>2874</v>
      </c>
      <c r="C58" s="50">
        <f>'Country-Hillary'!B55</f>
        <v>1726</v>
      </c>
      <c r="D58" s="50">
        <f>'Country-Martin'!B55</f>
        <v>4</v>
      </c>
      <c r="E58" s="50">
        <f>'Country-Rocky'!B55</f>
        <v>1</v>
      </c>
      <c r="F58" s="50">
        <f>'Country-Uncommitted'!B55</f>
        <v>5</v>
      </c>
      <c r="G58" s="50">
        <f t="shared" si="0"/>
        <v>4610</v>
      </c>
      <c r="H58" s="51">
        <f t="shared" si="1"/>
        <v>0.13335261787677177</v>
      </c>
    </row>
    <row r="59" spans="1:8">
      <c r="A59" s="50" t="str">
        <f>'Country-Bernie'!A56</f>
        <v>Viet Nam</v>
      </c>
      <c r="B59" s="50">
        <f>'Country-Bernie'!B56</f>
        <v>123</v>
      </c>
      <c r="C59" s="50">
        <f>'Country-Hillary'!B56</f>
        <v>15</v>
      </c>
      <c r="D59" s="50">
        <f>'Country-Martin'!B56</f>
        <v>0</v>
      </c>
      <c r="E59" s="50">
        <f>'Country-Rocky'!B56</f>
        <v>0</v>
      </c>
      <c r="F59" s="50">
        <f>'Country-Uncommitted'!B56</f>
        <v>0</v>
      </c>
      <c r="G59" s="50">
        <f t="shared" si="0"/>
        <v>138</v>
      </c>
      <c r="H59" s="51">
        <f t="shared" si="1"/>
        <v>3.9919004917558579E-3</v>
      </c>
    </row>
    <row r="60" spans="1:8">
      <c r="A60" s="53"/>
      <c r="B60" s="53"/>
      <c r="C60" s="53"/>
      <c r="D60" s="53"/>
      <c r="E60" s="53"/>
      <c r="F60" s="53"/>
      <c r="G60" s="53"/>
      <c r="H60" s="53"/>
    </row>
    <row r="61" spans="1:8">
      <c r="A61" s="54" t="s">
        <v>312</v>
      </c>
      <c r="B61" s="50">
        <f t="shared" ref="B61:G61" si="2">SUM(B4:B60)</f>
        <v>23779</v>
      </c>
      <c r="C61" s="50">
        <f t="shared" si="2"/>
        <v>10689</v>
      </c>
      <c r="D61" s="50">
        <f t="shared" si="2"/>
        <v>21</v>
      </c>
      <c r="E61" s="50">
        <f t="shared" si="2"/>
        <v>6</v>
      </c>
      <c r="F61" s="50">
        <f t="shared" si="2"/>
        <v>75</v>
      </c>
      <c r="G61" s="50">
        <f t="shared" si="2"/>
        <v>34570</v>
      </c>
      <c r="H61" s="53"/>
    </row>
    <row r="62" spans="1:8">
      <c r="A62" s="54" t="s">
        <v>311</v>
      </c>
      <c r="B62" s="51">
        <f t="shared" ref="B62:G62" si="3">B61/$G$61</f>
        <v>0.68785073763378657</v>
      </c>
      <c r="C62" s="51">
        <f t="shared" si="3"/>
        <v>0.30919872722013308</v>
      </c>
      <c r="D62" s="51">
        <f t="shared" si="3"/>
        <v>6.0746311831067401E-4</v>
      </c>
      <c r="E62" s="51">
        <f t="shared" si="3"/>
        <v>1.7356089094590685E-4</v>
      </c>
      <c r="F62" s="51">
        <f t="shared" si="3"/>
        <v>2.1695111368238355E-3</v>
      </c>
      <c r="G62" s="51">
        <f t="shared" si="3"/>
        <v>1</v>
      </c>
      <c r="H62" s="5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showGridLines="0" workbookViewId="0"/>
  </sheetViews>
  <sheetFormatPr defaultColWidth="13.3984375" defaultRowHeight="15" customHeight="1"/>
  <sheetData>
    <row r="1" spans="1:2">
      <c r="A1" s="55" t="s">
        <v>319</v>
      </c>
      <c r="B1" s="56" t="s">
        <v>320</v>
      </c>
    </row>
    <row r="2" spans="1:2">
      <c r="A2" s="57" t="s">
        <v>16</v>
      </c>
      <c r="B2" s="58">
        <v>0</v>
      </c>
    </row>
    <row r="3" spans="1:2">
      <c r="A3" s="59" t="s">
        <v>20</v>
      </c>
      <c r="B3" s="60">
        <v>0</v>
      </c>
    </row>
    <row r="4" spans="1:2">
      <c r="A4" s="59" t="s">
        <v>21</v>
      </c>
      <c r="B4" s="60">
        <v>0</v>
      </c>
    </row>
    <row r="5" spans="1:2">
      <c r="A5" s="59" t="s">
        <v>22</v>
      </c>
      <c r="B5" s="60">
        <v>2</v>
      </c>
    </row>
    <row r="6" spans="1:2">
      <c r="A6" s="59" t="s">
        <v>23</v>
      </c>
      <c r="B6" s="60">
        <v>0</v>
      </c>
    </row>
    <row r="7" spans="1:2">
      <c r="A7" s="59" t="s">
        <v>33</v>
      </c>
      <c r="B7" s="60">
        <v>0</v>
      </c>
    </row>
    <row r="8" spans="1:2">
      <c r="A8" s="59" t="s">
        <v>37</v>
      </c>
      <c r="B8" s="60">
        <v>0</v>
      </c>
    </row>
    <row r="9" spans="1:2">
      <c r="A9" s="59" t="s">
        <v>41</v>
      </c>
      <c r="B9" s="60">
        <v>0</v>
      </c>
    </row>
    <row r="10" spans="1:2">
      <c r="A10" s="59" t="s">
        <v>42</v>
      </c>
      <c r="B10" s="60">
        <v>0</v>
      </c>
    </row>
    <row r="11" spans="1:2">
      <c r="A11" s="59" t="s">
        <v>43</v>
      </c>
      <c r="B11" s="60">
        <v>12</v>
      </c>
    </row>
    <row r="12" spans="1:2">
      <c r="A12" s="59" t="s">
        <v>72</v>
      </c>
      <c r="B12" s="60">
        <v>0</v>
      </c>
    </row>
    <row r="13" spans="1:2">
      <c r="A13" s="59" t="s">
        <v>75</v>
      </c>
      <c r="B13" s="60">
        <v>0</v>
      </c>
    </row>
    <row r="14" spans="1:2">
      <c r="A14" s="59" t="s">
        <v>76</v>
      </c>
      <c r="B14" s="60">
        <v>0</v>
      </c>
    </row>
    <row r="15" spans="1:2">
      <c r="A15" s="59" t="s">
        <v>85</v>
      </c>
      <c r="B15" s="60">
        <v>0</v>
      </c>
    </row>
    <row r="16" spans="1:2">
      <c r="A16" s="59" t="s">
        <v>89</v>
      </c>
      <c r="B16" s="60">
        <v>1</v>
      </c>
    </row>
    <row r="17" spans="1:2">
      <c r="A17" s="59" t="s">
        <v>92</v>
      </c>
      <c r="B17" s="60">
        <v>0</v>
      </c>
    </row>
    <row r="18" spans="1:2">
      <c r="A18" s="59" t="s">
        <v>102</v>
      </c>
      <c r="B18" s="60">
        <v>0</v>
      </c>
    </row>
    <row r="19" spans="1:2">
      <c r="A19" s="59" t="s">
        <v>103</v>
      </c>
      <c r="B19" s="60">
        <v>1</v>
      </c>
    </row>
    <row r="20" spans="1:2">
      <c r="A20" s="59" t="s">
        <v>104</v>
      </c>
      <c r="B20" s="60">
        <v>12</v>
      </c>
    </row>
    <row r="21" spans="1:2">
      <c r="A21" s="59" t="s">
        <v>125</v>
      </c>
      <c r="B21" s="60">
        <v>7</v>
      </c>
    </row>
    <row r="22" spans="1:2">
      <c r="A22" s="59" t="s">
        <v>152</v>
      </c>
      <c r="B22" s="60">
        <v>0</v>
      </c>
    </row>
    <row r="23" spans="1:2">
      <c r="A23" s="59" t="s">
        <v>155</v>
      </c>
      <c r="B23" s="60">
        <v>1</v>
      </c>
    </row>
    <row r="24" spans="1:2">
      <c r="A24" s="59" t="s">
        <v>158</v>
      </c>
      <c r="B24" s="60">
        <v>1</v>
      </c>
    </row>
    <row r="25" spans="1:2">
      <c r="A25" s="59" t="s">
        <v>160</v>
      </c>
      <c r="B25" s="60">
        <v>0</v>
      </c>
    </row>
    <row r="26" spans="1:2">
      <c r="A26" s="59" t="s">
        <v>163</v>
      </c>
      <c r="B26" s="60">
        <v>0</v>
      </c>
    </row>
    <row r="27" spans="1:2">
      <c r="A27" s="59" t="s">
        <v>172</v>
      </c>
      <c r="B27" s="60">
        <v>0</v>
      </c>
    </row>
    <row r="28" spans="1:2">
      <c r="A28" s="59" t="s">
        <v>173</v>
      </c>
      <c r="B28" s="60">
        <v>1</v>
      </c>
    </row>
    <row r="29" spans="1:2">
      <c r="A29" s="59" t="s">
        <v>178</v>
      </c>
      <c r="B29" s="60">
        <v>3</v>
      </c>
    </row>
    <row r="30" spans="1:2">
      <c r="A30" s="59" t="s">
        <v>179</v>
      </c>
      <c r="B30" s="60">
        <v>2</v>
      </c>
    </row>
    <row r="31" spans="1:2">
      <c r="A31" s="59" t="s">
        <v>188</v>
      </c>
      <c r="B31" s="60">
        <v>2</v>
      </c>
    </row>
    <row r="32" spans="1:2">
      <c r="A32" s="59" t="s">
        <v>196</v>
      </c>
      <c r="B32" s="60">
        <v>0</v>
      </c>
    </row>
    <row r="33" spans="1:2">
      <c r="A33" s="59" t="s">
        <v>197</v>
      </c>
      <c r="B33" s="60">
        <v>1</v>
      </c>
    </row>
    <row r="34" spans="1:2">
      <c r="A34" s="59" t="s">
        <v>200</v>
      </c>
      <c r="B34" s="60">
        <v>3</v>
      </c>
    </row>
    <row r="35" spans="1:2">
      <c r="A35" s="59" t="s">
        <v>212</v>
      </c>
      <c r="B35" s="60">
        <v>1</v>
      </c>
    </row>
    <row r="36" spans="1:2">
      <c r="A36" s="59" t="s">
        <v>217</v>
      </c>
      <c r="B36" s="60">
        <v>0</v>
      </c>
    </row>
    <row r="37" spans="1:2">
      <c r="A37" s="59" t="s">
        <v>222</v>
      </c>
      <c r="B37" s="60">
        <v>0</v>
      </c>
    </row>
    <row r="38" spans="1:2">
      <c r="A38" s="59" t="s">
        <v>223</v>
      </c>
      <c r="B38" s="60">
        <v>2</v>
      </c>
    </row>
    <row r="39" spans="1:2">
      <c r="A39" s="59" t="s">
        <v>226</v>
      </c>
      <c r="B39" s="60">
        <v>0</v>
      </c>
    </row>
    <row r="40" spans="1:2">
      <c r="A40" s="59" t="s">
        <v>229</v>
      </c>
      <c r="B40" s="60">
        <v>0</v>
      </c>
    </row>
    <row r="41" spans="1:2">
      <c r="A41" s="59" t="s">
        <v>232</v>
      </c>
      <c r="B41" s="60">
        <v>0</v>
      </c>
    </row>
    <row r="42" spans="1:2">
      <c r="A42" s="59" t="s">
        <v>235</v>
      </c>
      <c r="B42" s="60">
        <v>0</v>
      </c>
    </row>
    <row r="43" spans="1:2">
      <c r="A43" s="59" t="s">
        <v>240</v>
      </c>
      <c r="B43" s="60">
        <v>0</v>
      </c>
    </row>
    <row r="44" spans="1:2">
      <c r="A44" s="59" t="s">
        <v>244</v>
      </c>
      <c r="B44" s="60">
        <v>2</v>
      </c>
    </row>
    <row r="45" spans="1:2">
      <c r="A45" s="59" t="s">
        <v>246</v>
      </c>
      <c r="B45" s="60">
        <v>0</v>
      </c>
    </row>
    <row r="46" spans="1:2">
      <c r="A46" s="59" t="s">
        <v>247</v>
      </c>
      <c r="B46" s="60">
        <v>1</v>
      </c>
    </row>
    <row r="47" spans="1:2">
      <c r="A47" s="59" t="s">
        <v>248</v>
      </c>
      <c r="B47" s="60">
        <v>5</v>
      </c>
    </row>
    <row r="48" spans="1:2">
      <c r="A48" s="59" t="s">
        <v>253</v>
      </c>
      <c r="B48" s="60">
        <v>2</v>
      </c>
    </row>
    <row r="49" spans="1:2">
      <c r="A49" s="59" t="s">
        <v>262</v>
      </c>
      <c r="B49" s="60">
        <v>2</v>
      </c>
    </row>
    <row r="50" spans="1:2">
      <c r="A50" s="59" t="s">
        <v>267</v>
      </c>
      <c r="B50" s="60">
        <v>1</v>
      </c>
    </row>
    <row r="51" spans="1:2">
      <c r="A51" s="59" t="s">
        <v>270</v>
      </c>
      <c r="B51" s="60">
        <v>2</v>
      </c>
    </row>
    <row r="52" spans="1:2">
      <c r="A52" s="59" t="s">
        <v>281</v>
      </c>
      <c r="B52" s="60">
        <v>0</v>
      </c>
    </row>
    <row r="53" spans="1:2">
      <c r="A53" s="59" t="s">
        <v>282</v>
      </c>
      <c r="B53" s="60">
        <v>0</v>
      </c>
    </row>
    <row r="54" spans="1:2">
      <c r="A54" s="59" t="s">
        <v>285</v>
      </c>
      <c r="B54" s="60">
        <v>3</v>
      </c>
    </row>
    <row r="55" spans="1:2">
      <c r="A55" s="59" t="s">
        <v>290</v>
      </c>
      <c r="B55" s="60">
        <v>5</v>
      </c>
    </row>
    <row r="56" spans="1:2">
      <c r="A56" s="59" t="s">
        <v>300</v>
      </c>
      <c r="B56" s="60">
        <v>0</v>
      </c>
    </row>
    <row r="57" spans="1:2">
      <c r="A57" s="59" t="s">
        <v>303</v>
      </c>
      <c r="B57" s="60">
        <v>0</v>
      </c>
    </row>
    <row r="58" spans="1:2" ht="15" customHeight="1">
      <c r="A58" s="61" t="s">
        <v>314</v>
      </c>
      <c r="B58" s="62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showGridLines="0" workbookViewId="0"/>
  </sheetViews>
  <sheetFormatPr defaultColWidth="13.3984375" defaultRowHeight="15" customHeight="1"/>
  <cols>
    <col min="1" max="1" width="16.59765625" customWidth="1"/>
  </cols>
  <sheetData>
    <row r="1" spans="1:2">
      <c r="A1" s="55" t="s">
        <v>319</v>
      </c>
      <c r="B1" s="56" t="s">
        <v>321</v>
      </c>
    </row>
    <row r="2" spans="1:2">
      <c r="A2" s="57" t="s">
        <v>16</v>
      </c>
      <c r="B2" s="58">
        <v>5</v>
      </c>
    </row>
    <row r="3" spans="1:2">
      <c r="A3" s="59" t="s">
        <v>20</v>
      </c>
      <c r="B3" s="60">
        <v>323</v>
      </c>
    </row>
    <row r="4" spans="1:2">
      <c r="A4" s="59" t="s">
        <v>21</v>
      </c>
      <c r="B4" s="60">
        <v>67</v>
      </c>
    </row>
    <row r="5" spans="1:2">
      <c r="A5" s="59" t="s">
        <v>22</v>
      </c>
      <c r="B5" s="60">
        <v>531</v>
      </c>
    </row>
    <row r="6" spans="1:2">
      <c r="A6" s="59" t="s">
        <v>23</v>
      </c>
      <c r="B6" s="60">
        <v>635</v>
      </c>
    </row>
    <row r="7" spans="1:2">
      <c r="A7" s="59" t="s">
        <v>33</v>
      </c>
      <c r="B7" s="60">
        <v>286</v>
      </c>
    </row>
    <row r="8" spans="1:2">
      <c r="A8" s="59" t="s">
        <v>37</v>
      </c>
      <c r="B8" s="60">
        <v>227</v>
      </c>
    </row>
    <row r="9" spans="1:2">
      <c r="A9" s="59" t="s">
        <v>41</v>
      </c>
      <c r="B9" s="60">
        <v>101</v>
      </c>
    </row>
    <row r="10" spans="1:2">
      <c r="A10" s="59" t="s">
        <v>42</v>
      </c>
      <c r="B10" s="60">
        <v>52</v>
      </c>
    </row>
    <row r="11" spans="1:2">
      <c r="A11" s="59" t="s">
        <v>43</v>
      </c>
      <c r="B11" s="60">
        <v>2171</v>
      </c>
    </row>
    <row r="12" spans="1:2">
      <c r="A12" s="59" t="s">
        <v>72</v>
      </c>
      <c r="B12" s="60">
        <v>110</v>
      </c>
    </row>
    <row r="13" spans="1:2">
      <c r="A13" s="59" t="s">
        <v>75</v>
      </c>
      <c r="B13" s="60">
        <v>64</v>
      </c>
    </row>
    <row r="14" spans="1:2">
      <c r="A14" s="59" t="s">
        <v>76</v>
      </c>
      <c r="B14" s="60">
        <v>239</v>
      </c>
    </row>
    <row r="15" spans="1:2">
      <c r="A15" s="59" t="s">
        <v>85</v>
      </c>
      <c r="B15" s="60">
        <v>403</v>
      </c>
    </row>
    <row r="16" spans="1:2">
      <c r="A16" s="59" t="s">
        <v>89</v>
      </c>
      <c r="B16" s="60">
        <v>358</v>
      </c>
    </row>
    <row r="17" spans="1:2">
      <c r="A17" s="59" t="s">
        <v>92</v>
      </c>
      <c r="B17" s="60">
        <v>53</v>
      </c>
    </row>
    <row r="18" spans="1:2">
      <c r="A18" s="59" t="s">
        <v>102</v>
      </c>
      <c r="B18" s="60">
        <v>41</v>
      </c>
    </row>
    <row r="19" spans="1:2">
      <c r="A19" s="59" t="s">
        <v>103</v>
      </c>
      <c r="B19" s="60">
        <v>577</v>
      </c>
    </row>
    <row r="20" spans="1:2">
      <c r="A20" s="59" t="s">
        <v>104</v>
      </c>
      <c r="B20" s="60">
        <v>1825</v>
      </c>
    </row>
    <row r="21" spans="1:2">
      <c r="A21" s="59" t="s">
        <v>125</v>
      </c>
      <c r="B21" s="60">
        <v>2103</v>
      </c>
    </row>
    <row r="22" spans="1:2">
      <c r="A22" s="59" t="s">
        <v>152</v>
      </c>
      <c r="B22" s="60">
        <v>117</v>
      </c>
    </row>
    <row r="23" spans="1:2">
      <c r="A23" s="59" t="s">
        <v>155</v>
      </c>
      <c r="B23" s="60">
        <v>108</v>
      </c>
    </row>
    <row r="24" spans="1:2">
      <c r="A24" s="59" t="s">
        <v>158</v>
      </c>
      <c r="B24" s="60">
        <v>213</v>
      </c>
    </row>
    <row r="25" spans="1:2">
      <c r="A25" s="59" t="s">
        <v>160</v>
      </c>
      <c r="B25" s="60">
        <v>92</v>
      </c>
    </row>
    <row r="26" spans="1:2">
      <c r="A26" s="59" t="s">
        <v>163</v>
      </c>
      <c r="B26" s="60">
        <v>137</v>
      </c>
    </row>
    <row r="27" spans="1:2">
      <c r="A27" s="59" t="s">
        <v>172</v>
      </c>
      <c r="B27" s="60">
        <v>75</v>
      </c>
    </row>
    <row r="28" spans="1:2">
      <c r="A28" s="59" t="s">
        <v>173</v>
      </c>
      <c r="B28" s="60">
        <v>356</v>
      </c>
    </row>
    <row r="29" spans="1:2">
      <c r="A29" s="59" t="s">
        <v>178</v>
      </c>
      <c r="B29" s="60">
        <v>249</v>
      </c>
    </row>
    <row r="30" spans="1:2">
      <c r="A30" s="59" t="s">
        <v>179</v>
      </c>
      <c r="B30" s="60">
        <v>577</v>
      </c>
    </row>
    <row r="31" spans="1:2">
      <c r="A31" s="59" t="s">
        <v>188</v>
      </c>
      <c r="B31" s="60">
        <v>1178</v>
      </c>
    </row>
    <row r="32" spans="1:2">
      <c r="A32" s="59" t="s">
        <v>196</v>
      </c>
      <c r="B32" s="60">
        <v>29</v>
      </c>
    </row>
    <row r="33" spans="1:2">
      <c r="A33" s="59" t="s">
        <v>197</v>
      </c>
      <c r="B33" s="60">
        <v>65</v>
      </c>
    </row>
    <row r="34" spans="1:2">
      <c r="A34" s="59" t="s">
        <v>200</v>
      </c>
      <c r="B34" s="60">
        <v>848</v>
      </c>
    </row>
    <row r="35" spans="1:2">
      <c r="A35" s="59" t="s">
        <v>212</v>
      </c>
      <c r="B35" s="60">
        <v>621</v>
      </c>
    </row>
    <row r="36" spans="1:2">
      <c r="A36" s="59" t="s">
        <v>217</v>
      </c>
      <c r="B36" s="60">
        <v>476</v>
      </c>
    </row>
    <row r="37" spans="1:2">
      <c r="A37" s="59" t="s">
        <v>222</v>
      </c>
      <c r="B37" s="60">
        <v>1</v>
      </c>
    </row>
    <row r="38" spans="1:2">
      <c r="A38" s="59" t="s">
        <v>223</v>
      </c>
      <c r="B38" s="60">
        <v>328</v>
      </c>
    </row>
    <row r="39" spans="1:2">
      <c r="A39" s="59" t="s">
        <v>226</v>
      </c>
      <c r="B39" s="60">
        <v>107</v>
      </c>
    </row>
    <row r="40" spans="1:2">
      <c r="A40" s="59" t="s">
        <v>229</v>
      </c>
      <c r="B40" s="60">
        <v>86</v>
      </c>
    </row>
    <row r="41" spans="1:2">
      <c r="A41" s="59" t="s">
        <v>232</v>
      </c>
      <c r="B41" s="60">
        <v>79</v>
      </c>
    </row>
    <row r="42" spans="1:2">
      <c r="A42" s="59" t="s">
        <v>235</v>
      </c>
      <c r="B42" s="60">
        <v>39</v>
      </c>
    </row>
    <row r="43" spans="1:2">
      <c r="A43" s="59" t="s">
        <v>240</v>
      </c>
      <c r="B43" s="60">
        <v>48</v>
      </c>
    </row>
    <row r="44" spans="1:2">
      <c r="A44" s="59" t="s">
        <v>244</v>
      </c>
      <c r="B44" s="60">
        <v>107</v>
      </c>
    </row>
    <row r="45" spans="1:2">
      <c r="A45" s="59" t="s">
        <v>246</v>
      </c>
      <c r="B45" s="60">
        <v>57</v>
      </c>
    </row>
    <row r="46" spans="1:2">
      <c r="A46" s="59" t="s">
        <v>247</v>
      </c>
      <c r="B46" s="60">
        <v>682</v>
      </c>
    </row>
    <row r="47" spans="1:2">
      <c r="A47" s="59" t="s">
        <v>248</v>
      </c>
      <c r="B47" s="60">
        <v>1295</v>
      </c>
    </row>
    <row r="48" spans="1:2">
      <c r="A48" s="59" t="s">
        <v>253</v>
      </c>
      <c r="B48" s="60">
        <v>513</v>
      </c>
    </row>
    <row r="49" spans="1:2">
      <c r="A49" s="59" t="s">
        <v>262</v>
      </c>
      <c r="B49" s="60">
        <v>447</v>
      </c>
    </row>
    <row r="50" spans="1:2">
      <c r="A50" s="59" t="s">
        <v>267</v>
      </c>
      <c r="B50" s="60">
        <v>303</v>
      </c>
    </row>
    <row r="51" spans="1:2">
      <c r="A51" s="59" t="s">
        <v>270</v>
      </c>
      <c r="B51" s="60">
        <v>681</v>
      </c>
    </row>
    <row r="52" spans="1:2">
      <c r="A52" s="59" t="s">
        <v>281</v>
      </c>
      <c r="B52" s="60">
        <v>126</v>
      </c>
    </row>
    <row r="53" spans="1:2">
      <c r="A53" s="59" t="s">
        <v>282</v>
      </c>
      <c r="B53" s="60">
        <v>30</v>
      </c>
    </row>
    <row r="54" spans="1:2">
      <c r="A54" s="59" t="s">
        <v>285</v>
      </c>
      <c r="B54" s="60">
        <v>541</v>
      </c>
    </row>
    <row r="55" spans="1:2">
      <c r="A55" s="59" t="s">
        <v>290</v>
      </c>
      <c r="B55" s="60">
        <v>2874</v>
      </c>
    </row>
    <row r="56" spans="1:2">
      <c r="A56" s="59" t="s">
        <v>300</v>
      </c>
      <c r="B56" s="60">
        <v>123</v>
      </c>
    </row>
    <row r="57" spans="1:2">
      <c r="A57" s="59" t="s">
        <v>303</v>
      </c>
      <c r="B57" s="60">
        <v>0</v>
      </c>
    </row>
    <row r="58" spans="1:2" ht="15" customHeight="1">
      <c r="A58" s="61" t="s">
        <v>314</v>
      </c>
      <c r="B58" s="62">
        <v>23779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showGridLines="0" workbookViewId="0"/>
  </sheetViews>
  <sheetFormatPr defaultColWidth="13.3984375" defaultRowHeight="15" customHeight="1"/>
  <sheetData>
    <row r="1" spans="1:2">
      <c r="A1" s="55" t="s">
        <v>319</v>
      </c>
      <c r="B1" s="56" t="s">
        <v>322</v>
      </c>
    </row>
    <row r="2" spans="1:2">
      <c r="A2" s="57" t="s">
        <v>16</v>
      </c>
      <c r="B2" s="58">
        <v>0</v>
      </c>
    </row>
    <row r="3" spans="1:2">
      <c r="A3" s="59" t="s">
        <v>20</v>
      </c>
      <c r="B3" s="60">
        <v>0</v>
      </c>
    </row>
    <row r="4" spans="1:2">
      <c r="A4" s="59" t="s">
        <v>21</v>
      </c>
      <c r="B4" s="60">
        <v>1</v>
      </c>
    </row>
    <row r="5" spans="1:2">
      <c r="A5" s="59" t="s">
        <v>22</v>
      </c>
      <c r="B5" s="60">
        <v>1</v>
      </c>
    </row>
    <row r="6" spans="1:2">
      <c r="A6" s="59" t="s">
        <v>23</v>
      </c>
      <c r="B6" s="60">
        <v>1</v>
      </c>
    </row>
    <row r="7" spans="1:2">
      <c r="A7" s="59" t="s">
        <v>33</v>
      </c>
      <c r="B7" s="60">
        <v>1</v>
      </c>
    </row>
    <row r="8" spans="1:2">
      <c r="A8" s="59" t="s">
        <v>37</v>
      </c>
      <c r="B8" s="60">
        <v>0</v>
      </c>
    </row>
    <row r="9" spans="1:2">
      <c r="A9" s="59" t="s">
        <v>41</v>
      </c>
      <c r="B9" s="60">
        <v>0</v>
      </c>
    </row>
    <row r="10" spans="1:2">
      <c r="A10" s="59" t="s">
        <v>42</v>
      </c>
      <c r="B10" s="60">
        <v>0</v>
      </c>
    </row>
    <row r="11" spans="1:2">
      <c r="A11" s="59" t="s">
        <v>43</v>
      </c>
      <c r="B11" s="60">
        <v>2</v>
      </c>
    </row>
    <row r="12" spans="1:2">
      <c r="A12" s="59" t="s">
        <v>72</v>
      </c>
      <c r="B12" s="60">
        <v>0</v>
      </c>
    </row>
    <row r="13" spans="1:2">
      <c r="A13" s="59" t="s">
        <v>75</v>
      </c>
      <c r="B13" s="60">
        <v>0</v>
      </c>
    </row>
    <row r="14" spans="1:2">
      <c r="A14" s="59" t="s">
        <v>76</v>
      </c>
      <c r="B14" s="60">
        <v>1</v>
      </c>
    </row>
    <row r="15" spans="1:2">
      <c r="A15" s="59" t="s">
        <v>85</v>
      </c>
      <c r="B15" s="60">
        <v>0</v>
      </c>
    </row>
    <row r="16" spans="1:2">
      <c r="A16" s="59" t="s">
        <v>89</v>
      </c>
      <c r="B16" s="60">
        <v>0</v>
      </c>
    </row>
    <row r="17" spans="1:2">
      <c r="A17" s="59" t="s">
        <v>92</v>
      </c>
      <c r="B17" s="60">
        <v>0</v>
      </c>
    </row>
    <row r="18" spans="1:2">
      <c r="A18" s="59" t="s">
        <v>102</v>
      </c>
      <c r="B18" s="60">
        <v>0</v>
      </c>
    </row>
    <row r="19" spans="1:2">
      <c r="A19" s="59" t="s">
        <v>103</v>
      </c>
      <c r="B19" s="60">
        <v>0</v>
      </c>
    </row>
    <row r="20" spans="1:2">
      <c r="A20" s="59" t="s">
        <v>104</v>
      </c>
      <c r="B20" s="60">
        <v>6</v>
      </c>
    </row>
    <row r="21" spans="1:2">
      <c r="A21" s="59" t="s">
        <v>125</v>
      </c>
      <c r="B21" s="60">
        <v>1</v>
      </c>
    </row>
    <row r="22" spans="1:2">
      <c r="A22" s="59" t="s">
        <v>152</v>
      </c>
      <c r="B22" s="60">
        <v>0</v>
      </c>
    </row>
    <row r="23" spans="1:2">
      <c r="A23" s="59" t="s">
        <v>155</v>
      </c>
      <c r="B23" s="60">
        <v>0</v>
      </c>
    </row>
    <row r="24" spans="1:2">
      <c r="A24" s="59" t="s">
        <v>158</v>
      </c>
      <c r="B24" s="60">
        <v>0</v>
      </c>
    </row>
    <row r="25" spans="1:2">
      <c r="A25" s="59" t="s">
        <v>160</v>
      </c>
      <c r="B25" s="60">
        <v>0</v>
      </c>
    </row>
    <row r="26" spans="1:2">
      <c r="A26" s="59" t="s">
        <v>163</v>
      </c>
      <c r="B26" s="60">
        <v>0</v>
      </c>
    </row>
    <row r="27" spans="1:2">
      <c r="A27" s="59" t="s">
        <v>172</v>
      </c>
      <c r="B27" s="60">
        <v>0</v>
      </c>
    </row>
    <row r="28" spans="1:2">
      <c r="A28" s="59" t="s">
        <v>173</v>
      </c>
      <c r="B28" s="60">
        <v>0</v>
      </c>
    </row>
    <row r="29" spans="1:2">
      <c r="A29" s="59" t="s">
        <v>178</v>
      </c>
      <c r="B29" s="60">
        <v>0</v>
      </c>
    </row>
    <row r="30" spans="1:2">
      <c r="A30" s="59" t="s">
        <v>179</v>
      </c>
      <c r="B30" s="60">
        <v>0</v>
      </c>
    </row>
    <row r="31" spans="1:2">
      <c r="A31" s="59" t="s">
        <v>188</v>
      </c>
      <c r="B31" s="60">
        <v>0</v>
      </c>
    </row>
    <row r="32" spans="1:2">
      <c r="A32" s="59" t="s">
        <v>196</v>
      </c>
      <c r="B32" s="60">
        <v>0</v>
      </c>
    </row>
    <row r="33" spans="1:2">
      <c r="A33" s="59" t="s">
        <v>197</v>
      </c>
      <c r="B33" s="60">
        <v>0</v>
      </c>
    </row>
    <row r="34" spans="1:2">
      <c r="A34" s="59" t="s">
        <v>200</v>
      </c>
      <c r="B34" s="60">
        <v>0</v>
      </c>
    </row>
    <row r="35" spans="1:2">
      <c r="A35" s="59" t="s">
        <v>212</v>
      </c>
      <c r="B35" s="60">
        <v>0</v>
      </c>
    </row>
    <row r="36" spans="1:2">
      <c r="A36" s="59" t="s">
        <v>217</v>
      </c>
      <c r="B36" s="60">
        <v>0</v>
      </c>
    </row>
    <row r="37" spans="1:2">
      <c r="A37" s="59" t="s">
        <v>222</v>
      </c>
      <c r="B37" s="60">
        <v>0</v>
      </c>
    </row>
    <row r="38" spans="1:2">
      <c r="A38" s="59" t="s">
        <v>223</v>
      </c>
      <c r="B38" s="60">
        <v>0</v>
      </c>
    </row>
    <row r="39" spans="1:2">
      <c r="A39" s="59" t="s">
        <v>226</v>
      </c>
      <c r="B39" s="60">
        <v>0</v>
      </c>
    </row>
    <row r="40" spans="1:2">
      <c r="A40" s="59" t="s">
        <v>229</v>
      </c>
      <c r="B40" s="60">
        <v>0</v>
      </c>
    </row>
    <row r="41" spans="1:2">
      <c r="A41" s="59" t="s">
        <v>232</v>
      </c>
      <c r="B41" s="60">
        <v>0</v>
      </c>
    </row>
    <row r="42" spans="1:2">
      <c r="A42" s="59" t="s">
        <v>235</v>
      </c>
      <c r="B42" s="60">
        <v>0</v>
      </c>
    </row>
    <row r="43" spans="1:2">
      <c r="A43" s="59" t="s">
        <v>240</v>
      </c>
      <c r="B43" s="60">
        <v>0</v>
      </c>
    </row>
    <row r="44" spans="1:2">
      <c r="A44" s="59" t="s">
        <v>244</v>
      </c>
      <c r="B44" s="60">
        <v>1</v>
      </c>
    </row>
    <row r="45" spans="1:2">
      <c r="A45" s="59" t="s">
        <v>246</v>
      </c>
      <c r="B45" s="60">
        <v>0</v>
      </c>
    </row>
    <row r="46" spans="1:2">
      <c r="A46" s="59" t="s">
        <v>247</v>
      </c>
      <c r="B46" s="60">
        <v>0</v>
      </c>
    </row>
    <row r="47" spans="1:2">
      <c r="A47" s="59" t="s">
        <v>248</v>
      </c>
      <c r="B47" s="60">
        <v>0</v>
      </c>
    </row>
    <row r="48" spans="1:2">
      <c r="A48" s="59" t="s">
        <v>253</v>
      </c>
      <c r="B48" s="60">
        <v>0</v>
      </c>
    </row>
    <row r="49" spans="1:2">
      <c r="A49" s="59" t="s">
        <v>262</v>
      </c>
      <c r="B49" s="60">
        <v>0</v>
      </c>
    </row>
    <row r="50" spans="1:2">
      <c r="A50" s="59" t="s">
        <v>267</v>
      </c>
      <c r="B50" s="60">
        <v>0</v>
      </c>
    </row>
    <row r="51" spans="1:2">
      <c r="A51" s="59" t="s">
        <v>270</v>
      </c>
      <c r="B51" s="60">
        <v>0</v>
      </c>
    </row>
    <row r="52" spans="1:2">
      <c r="A52" s="59" t="s">
        <v>281</v>
      </c>
      <c r="B52" s="60">
        <v>0</v>
      </c>
    </row>
    <row r="53" spans="1:2">
      <c r="A53" s="59" t="s">
        <v>282</v>
      </c>
      <c r="B53" s="60">
        <v>0</v>
      </c>
    </row>
    <row r="54" spans="1:2">
      <c r="A54" s="59" t="s">
        <v>285</v>
      </c>
      <c r="B54" s="60">
        <v>2</v>
      </c>
    </row>
    <row r="55" spans="1:2">
      <c r="A55" s="59" t="s">
        <v>290</v>
      </c>
      <c r="B55" s="60">
        <v>4</v>
      </c>
    </row>
    <row r="56" spans="1:2">
      <c r="A56" s="59" t="s">
        <v>300</v>
      </c>
      <c r="B56" s="60">
        <v>0</v>
      </c>
    </row>
    <row r="57" spans="1:2">
      <c r="A57" s="59" t="s">
        <v>303</v>
      </c>
      <c r="B57" s="60">
        <v>0</v>
      </c>
    </row>
    <row r="58" spans="1:2" ht="15" customHeight="1">
      <c r="A58" s="61" t="s">
        <v>314</v>
      </c>
      <c r="B58" s="62">
        <v>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showGridLines="0" workbookViewId="0"/>
  </sheetViews>
  <sheetFormatPr defaultColWidth="13.3984375" defaultRowHeight="15" customHeight="1"/>
  <sheetData>
    <row r="1" spans="1:2">
      <c r="A1" s="55" t="s">
        <v>319</v>
      </c>
      <c r="B1" s="56" t="s">
        <v>323</v>
      </c>
    </row>
    <row r="2" spans="1:2">
      <c r="A2" s="57" t="s">
        <v>16</v>
      </c>
      <c r="B2" s="58">
        <v>0</v>
      </c>
    </row>
    <row r="3" spans="1:2">
      <c r="A3" s="59" t="s">
        <v>20</v>
      </c>
      <c r="B3" s="60">
        <v>0</v>
      </c>
    </row>
    <row r="4" spans="1:2">
      <c r="A4" s="59" t="s">
        <v>21</v>
      </c>
      <c r="B4" s="60">
        <v>0</v>
      </c>
    </row>
    <row r="5" spans="1:2">
      <c r="A5" s="59" t="s">
        <v>22</v>
      </c>
      <c r="B5" s="60">
        <v>0</v>
      </c>
    </row>
    <row r="6" spans="1:2">
      <c r="A6" s="59" t="s">
        <v>23</v>
      </c>
      <c r="B6" s="60">
        <v>0</v>
      </c>
    </row>
    <row r="7" spans="1:2">
      <c r="A7" s="59" t="s">
        <v>33</v>
      </c>
      <c r="B7" s="60">
        <v>0</v>
      </c>
    </row>
    <row r="8" spans="1:2">
      <c r="A8" s="59" t="s">
        <v>37</v>
      </c>
      <c r="B8" s="60">
        <v>0</v>
      </c>
    </row>
    <row r="9" spans="1:2">
      <c r="A9" s="59" t="s">
        <v>41</v>
      </c>
      <c r="B9" s="60">
        <v>0</v>
      </c>
    </row>
    <row r="10" spans="1:2">
      <c r="A10" s="59" t="s">
        <v>42</v>
      </c>
      <c r="B10" s="60">
        <v>0</v>
      </c>
    </row>
    <row r="11" spans="1:2">
      <c r="A11" s="59" t="s">
        <v>43</v>
      </c>
      <c r="B11" s="60">
        <v>0</v>
      </c>
    </row>
    <row r="12" spans="1:2">
      <c r="A12" s="59" t="s">
        <v>72</v>
      </c>
      <c r="B12" s="60">
        <v>0</v>
      </c>
    </row>
    <row r="13" spans="1:2">
      <c r="A13" s="59" t="s">
        <v>75</v>
      </c>
      <c r="B13" s="60">
        <v>0</v>
      </c>
    </row>
    <row r="14" spans="1:2">
      <c r="A14" s="59" t="s">
        <v>76</v>
      </c>
      <c r="B14" s="60">
        <v>0</v>
      </c>
    </row>
    <row r="15" spans="1:2">
      <c r="A15" s="59" t="s">
        <v>85</v>
      </c>
      <c r="B15" s="60">
        <v>0</v>
      </c>
    </row>
    <row r="16" spans="1:2">
      <c r="A16" s="59" t="s">
        <v>89</v>
      </c>
      <c r="B16" s="60">
        <v>0</v>
      </c>
    </row>
    <row r="17" spans="1:2">
      <c r="A17" s="59" t="s">
        <v>92</v>
      </c>
      <c r="B17" s="60">
        <v>0</v>
      </c>
    </row>
    <row r="18" spans="1:2">
      <c r="A18" s="59" t="s">
        <v>102</v>
      </c>
      <c r="B18" s="60">
        <v>0</v>
      </c>
    </row>
    <row r="19" spans="1:2">
      <c r="A19" s="59" t="s">
        <v>103</v>
      </c>
      <c r="B19" s="60">
        <v>0</v>
      </c>
    </row>
    <row r="20" spans="1:2">
      <c r="A20" s="59" t="s">
        <v>104</v>
      </c>
      <c r="B20" s="60">
        <v>0</v>
      </c>
    </row>
    <row r="21" spans="1:2">
      <c r="A21" s="59" t="s">
        <v>125</v>
      </c>
      <c r="B21" s="60">
        <v>1</v>
      </c>
    </row>
    <row r="22" spans="1:2">
      <c r="A22" s="59" t="s">
        <v>152</v>
      </c>
      <c r="B22" s="60">
        <v>0</v>
      </c>
    </row>
    <row r="23" spans="1:2">
      <c r="A23" s="59" t="s">
        <v>155</v>
      </c>
      <c r="B23" s="60">
        <v>0</v>
      </c>
    </row>
    <row r="24" spans="1:2">
      <c r="A24" s="59" t="s">
        <v>158</v>
      </c>
      <c r="B24" s="60">
        <v>0</v>
      </c>
    </row>
    <row r="25" spans="1:2">
      <c r="A25" s="59" t="s">
        <v>160</v>
      </c>
      <c r="B25" s="60">
        <v>0</v>
      </c>
    </row>
    <row r="26" spans="1:2">
      <c r="A26" s="59" t="s">
        <v>163</v>
      </c>
      <c r="B26" s="60">
        <v>0</v>
      </c>
    </row>
    <row r="27" spans="1:2">
      <c r="A27" s="59" t="s">
        <v>172</v>
      </c>
      <c r="B27" s="60">
        <v>0</v>
      </c>
    </row>
    <row r="28" spans="1:2">
      <c r="A28" s="59" t="s">
        <v>173</v>
      </c>
      <c r="B28" s="60">
        <v>0</v>
      </c>
    </row>
    <row r="29" spans="1:2">
      <c r="A29" s="59" t="s">
        <v>178</v>
      </c>
      <c r="B29" s="60">
        <v>0</v>
      </c>
    </row>
    <row r="30" spans="1:2">
      <c r="A30" s="59" t="s">
        <v>179</v>
      </c>
      <c r="B30" s="60">
        <v>0</v>
      </c>
    </row>
    <row r="31" spans="1:2">
      <c r="A31" s="59" t="s">
        <v>188</v>
      </c>
      <c r="B31" s="60">
        <v>0</v>
      </c>
    </row>
    <row r="32" spans="1:2">
      <c r="A32" s="59" t="s">
        <v>196</v>
      </c>
      <c r="B32" s="60">
        <v>0</v>
      </c>
    </row>
    <row r="33" spans="1:2">
      <c r="A33" s="59" t="s">
        <v>197</v>
      </c>
      <c r="B33" s="60">
        <v>0</v>
      </c>
    </row>
    <row r="34" spans="1:2">
      <c r="A34" s="59" t="s">
        <v>200</v>
      </c>
      <c r="B34" s="60">
        <v>2</v>
      </c>
    </row>
    <row r="35" spans="1:2">
      <c r="A35" s="59" t="s">
        <v>212</v>
      </c>
      <c r="B35" s="60">
        <v>0</v>
      </c>
    </row>
    <row r="36" spans="1:2">
      <c r="A36" s="59" t="s">
        <v>217</v>
      </c>
      <c r="B36" s="60">
        <v>0</v>
      </c>
    </row>
    <row r="37" spans="1:2">
      <c r="A37" s="59" t="s">
        <v>222</v>
      </c>
      <c r="B37" s="60">
        <v>0</v>
      </c>
    </row>
    <row r="38" spans="1:2">
      <c r="A38" s="59" t="s">
        <v>223</v>
      </c>
      <c r="B38" s="60">
        <v>0</v>
      </c>
    </row>
    <row r="39" spans="1:2">
      <c r="A39" s="59" t="s">
        <v>226</v>
      </c>
      <c r="B39" s="60">
        <v>0</v>
      </c>
    </row>
    <row r="40" spans="1:2">
      <c r="A40" s="59" t="s">
        <v>229</v>
      </c>
      <c r="B40" s="60">
        <v>0</v>
      </c>
    </row>
    <row r="41" spans="1:2">
      <c r="A41" s="59" t="s">
        <v>232</v>
      </c>
      <c r="B41" s="60">
        <v>1</v>
      </c>
    </row>
    <row r="42" spans="1:2">
      <c r="A42" s="59" t="s">
        <v>235</v>
      </c>
      <c r="B42" s="60">
        <v>0</v>
      </c>
    </row>
    <row r="43" spans="1:2">
      <c r="A43" s="59" t="s">
        <v>240</v>
      </c>
      <c r="B43" s="60">
        <v>0</v>
      </c>
    </row>
    <row r="44" spans="1:2">
      <c r="A44" s="59" t="s">
        <v>244</v>
      </c>
      <c r="B44" s="60">
        <v>0</v>
      </c>
    </row>
    <row r="45" spans="1:2">
      <c r="A45" s="59" t="s">
        <v>246</v>
      </c>
      <c r="B45" s="60">
        <v>0</v>
      </c>
    </row>
    <row r="46" spans="1:2">
      <c r="A46" s="59" t="s">
        <v>247</v>
      </c>
      <c r="B46" s="60">
        <v>0</v>
      </c>
    </row>
    <row r="47" spans="1:2">
      <c r="A47" s="59" t="s">
        <v>248</v>
      </c>
      <c r="B47" s="60">
        <v>1</v>
      </c>
    </row>
    <row r="48" spans="1:2">
      <c r="A48" s="59" t="s">
        <v>253</v>
      </c>
      <c r="B48" s="60">
        <v>0</v>
      </c>
    </row>
    <row r="49" spans="1:2">
      <c r="A49" s="59" t="s">
        <v>262</v>
      </c>
      <c r="B49" s="60">
        <v>0</v>
      </c>
    </row>
    <row r="50" spans="1:2">
      <c r="A50" s="59" t="s">
        <v>267</v>
      </c>
      <c r="B50" s="60">
        <v>0</v>
      </c>
    </row>
    <row r="51" spans="1:2">
      <c r="A51" s="59" t="s">
        <v>270</v>
      </c>
      <c r="B51" s="60">
        <v>0</v>
      </c>
    </row>
    <row r="52" spans="1:2">
      <c r="A52" s="59" t="s">
        <v>281</v>
      </c>
      <c r="B52" s="60">
        <v>0</v>
      </c>
    </row>
    <row r="53" spans="1:2">
      <c r="A53" s="59" t="s">
        <v>282</v>
      </c>
      <c r="B53" s="60">
        <v>0</v>
      </c>
    </row>
    <row r="54" spans="1:2">
      <c r="A54" s="59" t="s">
        <v>285</v>
      </c>
      <c r="B54" s="60">
        <v>0</v>
      </c>
    </row>
    <row r="55" spans="1:2">
      <c r="A55" s="59" t="s">
        <v>290</v>
      </c>
      <c r="B55" s="60">
        <v>1</v>
      </c>
    </row>
    <row r="56" spans="1:2">
      <c r="A56" s="59" t="s">
        <v>300</v>
      </c>
      <c r="B56" s="60">
        <v>0</v>
      </c>
    </row>
    <row r="57" spans="1:2">
      <c r="A57" s="59" t="s">
        <v>303</v>
      </c>
      <c r="B57" s="60">
        <v>0</v>
      </c>
    </row>
    <row r="58" spans="1:2" ht="15" customHeight="1">
      <c r="A58" s="61" t="s">
        <v>314</v>
      </c>
      <c r="B58" s="62"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showGridLines="0" workbookViewId="0"/>
  </sheetViews>
  <sheetFormatPr defaultColWidth="13.3984375" defaultRowHeight="15" customHeight="1"/>
  <sheetData>
    <row r="1" spans="1:2">
      <c r="A1" s="55" t="s">
        <v>319</v>
      </c>
      <c r="B1" s="56" t="s">
        <v>324</v>
      </c>
    </row>
    <row r="2" spans="1:2">
      <c r="A2" s="57" t="s">
        <v>16</v>
      </c>
      <c r="B2" s="58">
        <v>2</v>
      </c>
    </row>
    <row r="3" spans="1:2">
      <c r="A3" s="59" t="s">
        <v>20</v>
      </c>
      <c r="B3" s="60">
        <v>104</v>
      </c>
    </row>
    <row r="4" spans="1:2">
      <c r="A4" s="59" t="s">
        <v>21</v>
      </c>
      <c r="B4" s="60">
        <v>20</v>
      </c>
    </row>
    <row r="5" spans="1:2">
      <c r="A5" s="59" t="s">
        <v>22</v>
      </c>
      <c r="B5" s="60">
        <v>242</v>
      </c>
    </row>
    <row r="6" spans="1:2">
      <c r="A6" s="59" t="s">
        <v>23</v>
      </c>
      <c r="B6" s="60">
        <v>237</v>
      </c>
    </row>
    <row r="7" spans="1:2">
      <c r="A7" s="59" t="s">
        <v>33</v>
      </c>
      <c r="B7" s="60">
        <v>122</v>
      </c>
    </row>
    <row r="8" spans="1:2">
      <c r="A8" s="59" t="s">
        <v>37</v>
      </c>
      <c r="B8" s="60">
        <v>150</v>
      </c>
    </row>
    <row r="9" spans="1:2">
      <c r="A9" s="59" t="s">
        <v>41</v>
      </c>
      <c r="B9" s="60">
        <v>33</v>
      </c>
    </row>
    <row r="10" spans="1:2">
      <c r="A10" s="59" t="s">
        <v>42</v>
      </c>
      <c r="B10" s="60">
        <v>12</v>
      </c>
    </row>
    <row r="11" spans="1:2">
      <c r="A11" s="59" t="s">
        <v>43</v>
      </c>
      <c r="B11" s="60">
        <v>1087</v>
      </c>
    </row>
    <row r="12" spans="1:2">
      <c r="A12" s="59" t="s">
        <v>72</v>
      </c>
      <c r="B12" s="60">
        <v>45</v>
      </c>
    </row>
    <row r="13" spans="1:2">
      <c r="A13" s="59" t="s">
        <v>75</v>
      </c>
      <c r="B13" s="60">
        <v>18</v>
      </c>
    </row>
    <row r="14" spans="1:2">
      <c r="A14" s="59" t="s">
        <v>76</v>
      </c>
      <c r="B14" s="60">
        <v>91</v>
      </c>
    </row>
    <row r="15" spans="1:2">
      <c r="A15" s="59" t="s">
        <v>85</v>
      </c>
      <c r="B15" s="60">
        <v>99</v>
      </c>
    </row>
    <row r="16" spans="1:2">
      <c r="A16" s="59" t="s">
        <v>89</v>
      </c>
      <c r="B16" s="60">
        <v>89</v>
      </c>
    </row>
    <row r="17" spans="1:2">
      <c r="A17" s="59" t="s">
        <v>92</v>
      </c>
      <c r="B17" s="60">
        <v>350</v>
      </c>
    </row>
    <row r="18" spans="1:2">
      <c r="A18" s="59" t="s">
        <v>102</v>
      </c>
      <c r="B18" s="60">
        <v>5</v>
      </c>
    </row>
    <row r="19" spans="1:2">
      <c r="A19" s="59" t="s">
        <v>103</v>
      </c>
      <c r="B19" s="60">
        <v>145</v>
      </c>
    </row>
    <row r="20" spans="1:2">
      <c r="A20" s="59" t="s">
        <v>104</v>
      </c>
      <c r="B20" s="60">
        <v>1058</v>
      </c>
    </row>
    <row r="21" spans="1:2">
      <c r="A21" s="59" t="s">
        <v>125</v>
      </c>
      <c r="B21" s="60">
        <v>805</v>
      </c>
    </row>
    <row r="22" spans="1:2">
      <c r="A22" s="59" t="s">
        <v>152</v>
      </c>
      <c r="B22" s="60">
        <v>93</v>
      </c>
    </row>
    <row r="23" spans="1:2">
      <c r="A23" s="59" t="s">
        <v>155</v>
      </c>
      <c r="B23" s="60">
        <v>65</v>
      </c>
    </row>
    <row r="24" spans="1:2">
      <c r="A24" s="59" t="s">
        <v>158</v>
      </c>
      <c r="B24" s="60">
        <v>137</v>
      </c>
    </row>
    <row r="25" spans="1:2">
      <c r="A25" s="59" t="s">
        <v>160</v>
      </c>
      <c r="B25" s="60">
        <v>35</v>
      </c>
    </row>
    <row r="26" spans="1:2">
      <c r="A26" s="59" t="s">
        <v>163</v>
      </c>
      <c r="B26" s="60">
        <v>60</v>
      </c>
    </row>
    <row r="27" spans="1:2">
      <c r="A27" s="59" t="s">
        <v>172</v>
      </c>
      <c r="B27" s="60">
        <v>25</v>
      </c>
    </row>
    <row r="28" spans="1:2">
      <c r="A28" s="59" t="s">
        <v>173</v>
      </c>
      <c r="B28" s="60">
        <v>156</v>
      </c>
    </row>
    <row r="29" spans="1:2">
      <c r="A29" s="59" t="s">
        <v>178</v>
      </c>
      <c r="B29" s="60">
        <v>160</v>
      </c>
    </row>
    <row r="30" spans="1:2">
      <c r="A30" s="59" t="s">
        <v>179</v>
      </c>
      <c r="B30" s="60">
        <v>269</v>
      </c>
    </row>
    <row r="31" spans="1:2">
      <c r="A31" s="59" t="s">
        <v>188</v>
      </c>
      <c r="B31" s="60">
        <v>176</v>
      </c>
    </row>
    <row r="32" spans="1:2">
      <c r="A32" s="59" t="s">
        <v>196</v>
      </c>
      <c r="B32" s="60">
        <v>6</v>
      </c>
    </row>
    <row r="33" spans="1:2">
      <c r="A33" s="59" t="s">
        <v>197</v>
      </c>
      <c r="B33" s="60">
        <v>45</v>
      </c>
    </row>
    <row r="34" spans="1:2">
      <c r="A34" s="59" t="s">
        <v>200</v>
      </c>
      <c r="B34" s="60">
        <v>535</v>
      </c>
    </row>
    <row r="35" spans="1:2">
      <c r="A35" s="59" t="s">
        <v>212</v>
      </c>
      <c r="B35" s="60">
        <v>290</v>
      </c>
    </row>
    <row r="36" spans="1:2">
      <c r="A36" s="59" t="s">
        <v>217</v>
      </c>
      <c r="B36" s="60">
        <v>63</v>
      </c>
    </row>
    <row r="37" spans="1:2">
      <c r="A37" s="59" t="s">
        <v>222</v>
      </c>
      <c r="B37" s="60">
        <v>4</v>
      </c>
    </row>
    <row r="38" spans="1:2">
      <c r="A38" s="59" t="s">
        <v>223</v>
      </c>
      <c r="B38" s="60">
        <v>102</v>
      </c>
    </row>
    <row r="39" spans="1:2">
      <c r="A39" s="59" t="s">
        <v>226</v>
      </c>
      <c r="B39" s="60">
        <v>43</v>
      </c>
    </row>
    <row r="40" spans="1:2">
      <c r="A40" s="59" t="s">
        <v>229</v>
      </c>
      <c r="B40" s="60">
        <v>24</v>
      </c>
    </row>
    <row r="41" spans="1:2">
      <c r="A41" s="59" t="s">
        <v>232</v>
      </c>
      <c r="B41" s="60">
        <v>59</v>
      </c>
    </row>
    <row r="42" spans="1:2">
      <c r="A42" s="59" t="s">
        <v>235</v>
      </c>
      <c r="B42" s="60">
        <v>23</v>
      </c>
    </row>
    <row r="43" spans="1:2">
      <c r="A43" s="59" t="s">
        <v>240</v>
      </c>
      <c r="B43" s="60">
        <v>17</v>
      </c>
    </row>
    <row r="44" spans="1:2">
      <c r="A44" s="59" t="s">
        <v>244</v>
      </c>
      <c r="B44" s="60">
        <v>149</v>
      </c>
    </row>
    <row r="45" spans="1:2">
      <c r="A45" s="59" t="s">
        <v>246</v>
      </c>
      <c r="B45" s="60">
        <v>43</v>
      </c>
    </row>
    <row r="46" spans="1:2">
      <c r="A46" s="59" t="s">
        <v>247</v>
      </c>
      <c r="B46" s="60">
        <v>52</v>
      </c>
    </row>
    <row r="47" spans="1:2">
      <c r="A47" s="59" t="s">
        <v>248</v>
      </c>
      <c r="B47" s="60">
        <v>405</v>
      </c>
    </row>
    <row r="48" spans="1:2">
      <c r="A48" s="59" t="s">
        <v>253</v>
      </c>
      <c r="B48" s="60">
        <v>202</v>
      </c>
    </row>
    <row r="49" spans="1:2">
      <c r="A49" s="59" t="s">
        <v>262</v>
      </c>
      <c r="B49" s="60">
        <v>319</v>
      </c>
    </row>
    <row r="50" spans="1:2">
      <c r="A50" s="59" t="s">
        <v>267</v>
      </c>
      <c r="B50" s="60">
        <v>60</v>
      </c>
    </row>
    <row r="51" spans="1:2">
      <c r="A51" s="59" t="s">
        <v>270</v>
      </c>
      <c r="B51" s="60">
        <v>235</v>
      </c>
    </row>
    <row r="52" spans="1:2">
      <c r="A52" s="59" t="s">
        <v>281</v>
      </c>
      <c r="B52" s="60">
        <v>37</v>
      </c>
    </row>
    <row r="53" spans="1:2">
      <c r="A53" s="59" t="s">
        <v>282</v>
      </c>
      <c r="B53" s="60">
        <v>11</v>
      </c>
    </row>
    <row r="54" spans="1:2">
      <c r="A54" s="59" t="s">
        <v>285</v>
      </c>
      <c r="B54" s="60">
        <v>334</v>
      </c>
    </row>
    <row r="55" spans="1:2">
      <c r="A55" s="59" t="s">
        <v>290</v>
      </c>
      <c r="B55" s="60">
        <v>1726</v>
      </c>
    </row>
    <row r="56" spans="1:2">
      <c r="A56" s="59" t="s">
        <v>300</v>
      </c>
      <c r="B56" s="60">
        <v>15</v>
      </c>
    </row>
    <row r="57" spans="1:2">
      <c r="A57" s="59" t="s">
        <v>303</v>
      </c>
      <c r="B57" s="60">
        <v>0</v>
      </c>
    </row>
    <row r="58" spans="1:2" ht="15" customHeight="1">
      <c r="A58" s="61" t="s">
        <v>314</v>
      </c>
      <c r="B58" s="62">
        <v>10689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/>
  </sheetViews>
  <sheetFormatPr defaultColWidth="13.3984375" defaultRowHeight="15" customHeight="1"/>
  <sheetData>
    <row r="1" spans="1:2">
      <c r="A1" s="55" t="s">
        <v>319</v>
      </c>
      <c r="B1" s="56" t="s">
        <v>321</v>
      </c>
    </row>
    <row r="2" spans="1:2">
      <c r="A2" s="57" t="s">
        <v>15</v>
      </c>
      <c r="B2" s="58">
        <v>5277</v>
      </c>
    </row>
    <row r="3" spans="1:2">
      <c r="A3" s="59" t="s">
        <v>19</v>
      </c>
      <c r="B3" s="60">
        <v>4277</v>
      </c>
    </row>
    <row r="4" spans="1:2">
      <c r="A4" s="59" t="s">
        <v>32</v>
      </c>
      <c r="B4" s="60">
        <v>14225</v>
      </c>
    </row>
    <row r="5" spans="1:2" ht="15" customHeight="1">
      <c r="A5" s="61" t="s">
        <v>314</v>
      </c>
      <c r="B5" s="62">
        <v>23779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Tally Sheet</vt:lpstr>
      <vt:lpstr>Region-Summary</vt:lpstr>
      <vt:lpstr>Country-Summary</vt:lpstr>
      <vt:lpstr>Country-Uncommitted</vt:lpstr>
      <vt:lpstr>Country-Bernie</vt:lpstr>
      <vt:lpstr>Country-Martin</vt:lpstr>
      <vt:lpstr>Country-Rocky</vt:lpstr>
      <vt:lpstr>Country-Hillary</vt:lpstr>
      <vt:lpstr>Region-Bernie</vt:lpstr>
      <vt:lpstr>Region-Hillary</vt:lpstr>
      <vt:lpstr>Region-Martin</vt:lpstr>
      <vt:lpstr>Region-Rocky</vt:lpstr>
      <vt:lpstr>Region-Uncommitted</vt:lpstr>
      <vt:lpstr>Sheet2</vt:lpstr>
      <vt:lpstr>Region Mapping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Shari</cp:lastModifiedBy>
  <dcterms:modified xsi:type="dcterms:W3CDTF">2016-05-29T09:04:11Z</dcterms:modified>
</cp:coreProperties>
</file>